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21\Výmena kotlov\Nová výzva\"/>
    </mc:Choice>
  </mc:AlternateContent>
  <bookViews>
    <workbookView xWindow="0" yWindow="0" windowWidth="25200" windowHeight="11985" activeTab="1"/>
  </bookViews>
  <sheets>
    <sheet name="Rekapitulácia stavby" sheetId="1" r:id="rId1"/>
    <sheet name="BSK_2021_12 - Výmena kotl..." sheetId="2" r:id="rId2"/>
  </sheets>
  <definedNames>
    <definedName name="_xlnm._FilterDatabase" localSheetId="1" hidden="1">'BSK_2021_12 - Výmena kotl...'!$C$124:$K$192</definedName>
    <definedName name="_xlnm.Print_Titles" localSheetId="1">'BSK_2021_12 - Výmena kotl...'!$124:$124</definedName>
    <definedName name="_xlnm.Print_Titles" localSheetId="0">'Rekapitulácia stavby'!$92:$92</definedName>
    <definedName name="_xlnm.Print_Area" localSheetId="1">'BSK_2021_12 - Výmena kotl...'!$C$4:$J$76,'BSK_2021_12 - Výmena kotl...'!$C$82:$J$108,'BSK_2021_12 - Výmena kotl...'!$C$114:$J$192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92" i="2"/>
  <c r="BH192" i="2"/>
  <c r="BG192" i="2"/>
  <c r="BE192" i="2"/>
  <c r="T192" i="2"/>
  <c r="T191" i="2"/>
  <c r="R192" i="2"/>
  <c r="R191" i="2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F121" i="2"/>
  <c r="F119" i="2"/>
  <c r="E117" i="2"/>
  <c r="J90" i="2"/>
  <c r="F89" i="2"/>
  <c r="F87" i="2"/>
  <c r="E85" i="2"/>
  <c r="J19" i="2"/>
  <c r="E19" i="2"/>
  <c r="J121" i="2" s="1"/>
  <c r="J18" i="2"/>
  <c r="J16" i="2"/>
  <c r="E16" i="2"/>
  <c r="F122" i="2" s="1"/>
  <c r="J15" i="2"/>
  <c r="J10" i="2"/>
  <c r="J119" i="2"/>
  <c r="L90" i="1"/>
  <c r="AM90" i="1"/>
  <c r="AM89" i="1"/>
  <c r="L89" i="1"/>
  <c r="AM87" i="1"/>
  <c r="L87" i="1"/>
  <c r="L85" i="1"/>
  <c r="L84" i="1"/>
  <c r="BK192" i="2"/>
  <c r="BK186" i="2"/>
  <c r="BK184" i="2"/>
  <c r="BK177" i="2"/>
  <c r="BK171" i="2"/>
  <c r="BK169" i="2"/>
  <c r="BK166" i="2"/>
  <c r="BK163" i="2"/>
  <c r="BK160" i="2"/>
  <c r="BK158" i="2"/>
  <c r="BK155" i="2"/>
  <c r="BK153" i="2"/>
  <c r="J150" i="2"/>
  <c r="J148" i="2"/>
  <c r="BK143" i="2"/>
  <c r="BK139" i="2"/>
  <c r="BK132" i="2"/>
  <c r="J130" i="2"/>
  <c r="J128" i="2"/>
  <c r="J147" i="2"/>
  <c r="J140" i="2"/>
  <c r="J137" i="2"/>
  <c r="BK131" i="2"/>
  <c r="F35" i="2"/>
  <c r="BK147" i="2"/>
  <c r="BK140" i="2"/>
  <c r="BK136" i="2"/>
  <c r="BK130" i="2"/>
  <c r="F33" i="2"/>
  <c r="BK128" i="2"/>
  <c r="F34" i="2"/>
  <c r="J192" i="2"/>
  <c r="J189" i="2"/>
  <c r="BK185" i="2"/>
  <c r="BK182" i="2"/>
  <c r="BK180" i="2"/>
  <c r="J176" i="2"/>
  <c r="J173" i="2"/>
  <c r="J171" i="2"/>
  <c r="BK168" i="2"/>
  <c r="J166" i="2"/>
  <c r="BK162" i="2"/>
  <c r="J160" i="2"/>
  <c r="BK157" i="2"/>
  <c r="J155" i="2"/>
  <c r="BK152" i="2"/>
  <c r="J149" i="2"/>
  <c r="BK144" i="2"/>
  <c r="BK142" i="2"/>
  <c r="J138" i="2"/>
  <c r="BK135" i="2"/>
  <c r="BK129" i="2"/>
  <c r="F31" i="2"/>
  <c r="J190" i="2"/>
  <c r="J186" i="2"/>
  <c r="BK183" i="2"/>
  <c r="J182" i="2"/>
  <c r="J177" i="2"/>
  <c r="J175" i="2"/>
  <c r="BK170" i="2"/>
  <c r="J168" i="2"/>
  <c r="J165" i="2"/>
  <c r="J162" i="2"/>
  <c r="J159" i="2"/>
  <c r="BK156" i="2"/>
  <c r="J153" i="2"/>
  <c r="BK149" i="2"/>
  <c r="J144" i="2"/>
  <c r="J139" i="2"/>
  <c r="J136" i="2"/>
  <c r="J131" i="2"/>
  <c r="BK190" i="2"/>
  <c r="BK188" i="2"/>
  <c r="J185" i="2"/>
  <c r="J183" i="2"/>
  <c r="BK181" i="2"/>
  <c r="J180" i="2"/>
  <c r="BK175" i="2"/>
  <c r="BK172" i="2"/>
  <c r="J170" i="2"/>
  <c r="BK167" i="2"/>
  <c r="BK165" i="2"/>
  <c r="BK161" i="2"/>
  <c r="BK159" i="2"/>
  <c r="J157" i="2"/>
  <c r="BK154" i="2"/>
  <c r="J152" i="2"/>
  <c r="BK148" i="2"/>
  <c r="J146" i="2"/>
  <c r="J142" i="2"/>
  <c r="BK138" i="2"/>
  <c r="J135" i="2"/>
  <c r="J129" i="2"/>
  <c r="J31" i="2"/>
  <c r="BK189" i="2"/>
  <c r="J188" i="2"/>
  <c r="J184" i="2"/>
  <c r="J181" i="2"/>
  <c r="BK176" i="2"/>
  <c r="BK173" i="2"/>
  <c r="J172" i="2"/>
  <c r="J169" i="2"/>
  <c r="J167" i="2"/>
  <c r="J163" i="2"/>
  <c r="J161" i="2"/>
  <c r="J158" i="2"/>
  <c r="J156" i="2"/>
  <c r="J154" i="2"/>
  <c r="BK150" i="2"/>
  <c r="BK146" i="2"/>
  <c r="J143" i="2"/>
  <c r="BK137" i="2"/>
  <c r="J132" i="2"/>
  <c r="AS94" i="1"/>
  <c r="T127" i="2" l="1"/>
  <c r="T126" i="2" s="1"/>
  <c r="R141" i="2"/>
  <c r="BK141" i="2"/>
  <c r="J141" i="2"/>
  <c r="J99" i="2"/>
  <c r="P145" i="2"/>
  <c r="BK134" i="2"/>
  <c r="J134" i="2" s="1"/>
  <c r="J98" i="2" s="1"/>
  <c r="T141" i="2"/>
  <c r="T145" i="2"/>
  <c r="R151" i="2"/>
  <c r="BK127" i="2"/>
  <c r="BK126" i="2"/>
  <c r="J126" i="2"/>
  <c r="J95" i="2"/>
  <c r="P134" i="2"/>
  <c r="P133" i="2" s="1"/>
  <c r="P141" i="2"/>
  <c r="R145" i="2"/>
  <c r="P151" i="2"/>
  <c r="T164" i="2"/>
  <c r="P127" i="2"/>
  <c r="P126" i="2"/>
  <c r="T134" i="2"/>
  <c r="BK151" i="2"/>
  <c r="J151" i="2" s="1"/>
  <c r="J101" i="2" s="1"/>
  <c r="BK164" i="2"/>
  <c r="J164" i="2"/>
  <c r="J102" i="2"/>
  <c r="R164" i="2"/>
  <c r="BK174" i="2"/>
  <c r="J174" i="2"/>
  <c r="J103" i="2"/>
  <c r="T174" i="2"/>
  <c r="R127" i="2"/>
  <c r="R126" i="2"/>
  <c r="R134" i="2"/>
  <c r="R133" i="2" s="1"/>
  <c r="BK145" i="2"/>
  <c r="J145" i="2" s="1"/>
  <c r="J100" i="2" s="1"/>
  <c r="T151" i="2"/>
  <c r="P164" i="2"/>
  <c r="P174" i="2"/>
  <c r="R174" i="2"/>
  <c r="BK179" i="2"/>
  <c r="P179" i="2"/>
  <c r="R179" i="2"/>
  <c r="T179" i="2"/>
  <c r="BK187" i="2"/>
  <c r="J187" i="2"/>
  <c r="J106" i="2" s="1"/>
  <c r="P187" i="2"/>
  <c r="R187" i="2"/>
  <c r="T187" i="2"/>
  <c r="BK191" i="2"/>
  <c r="J191" i="2"/>
  <c r="J107" i="2" s="1"/>
  <c r="BD95" i="1"/>
  <c r="AZ95" i="1"/>
  <c r="AV95" i="1"/>
  <c r="BB95" i="1"/>
  <c r="J87" i="2"/>
  <c r="J89" i="2"/>
  <c r="F90" i="2"/>
  <c r="BF128" i="2"/>
  <c r="BF129" i="2"/>
  <c r="BF130" i="2"/>
  <c r="BF131" i="2"/>
  <c r="BF132" i="2"/>
  <c r="BF135" i="2"/>
  <c r="BF136" i="2"/>
  <c r="BF137" i="2"/>
  <c r="BF138" i="2"/>
  <c r="BF139" i="2"/>
  <c r="BF140" i="2"/>
  <c r="BF142" i="2"/>
  <c r="BF143" i="2"/>
  <c r="BF144" i="2"/>
  <c r="BF146" i="2"/>
  <c r="BF147" i="2"/>
  <c r="BF148" i="2"/>
  <c r="BF149" i="2"/>
  <c r="BF150" i="2"/>
  <c r="BF152" i="2"/>
  <c r="BF153" i="2"/>
  <c r="BF154" i="2"/>
  <c r="BF155" i="2"/>
  <c r="BF156" i="2"/>
  <c r="BF157" i="2"/>
  <c r="BF158" i="2"/>
  <c r="BF159" i="2"/>
  <c r="BF160" i="2"/>
  <c r="BF161" i="2"/>
  <c r="BF162" i="2"/>
  <c r="BF163" i="2"/>
  <c r="BF165" i="2"/>
  <c r="BF166" i="2"/>
  <c r="BF167" i="2"/>
  <c r="BF168" i="2"/>
  <c r="BF169" i="2"/>
  <c r="BF170" i="2"/>
  <c r="BF171" i="2"/>
  <c r="BF172" i="2"/>
  <c r="BF173" i="2"/>
  <c r="BF175" i="2"/>
  <c r="BF176" i="2"/>
  <c r="BF177" i="2"/>
  <c r="BF180" i="2"/>
  <c r="BF181" i="2"/>
  <c r="BF182" i="2"/>
  <c r="BF183" i="2"/>
  <c r="BF184" i="2"/>
  <c r="BF185" i="2"/>
  <c r="BF186" i="2"/>
  <c r="BF188" i="2"/>
  <c r="BF189" i="2"/>
  <c r="BF190" i="2"/>
  <c r="BF192" i="2"/>
  <c r="BC95" i="1"/>
  <c r="AZ94" i="1"/>
  <c r="W29" i="1" s="1"/>
  <c r="BD94" i="1"/>
  <c r="W33" i="1" s="1"/>
  <c r="BB94" i="1"/>
  <c r="W31" i="1" s="1"/>
  <c r="BC94" i="1"/>
  <c r="W32" i="1" s="1"/>
  <c r="T133" i="2" l="1"/>
  <c r="P178" i="2"/>
  <c r="P125" i="2"/>
  <c r="AU95" i="1" s="1"/>
  <c r="AU94" i="1" s="1"/>
  <c r="T178" i="2"/>
  <c r="BK178" i="2"/>
  <c r="J178" i="2"/>
  <c r="J104" i="2" s="1"/>
  <c r="R178" i="2"/>
  <c r="R125" i="2" s="1"/>
  <c r="T125" i="2"/>
  <c r="J127" i="2"/>
  <c r="J96" i="2"/>
  <c r="BK133" i="2"/>
  <c r="J133" i="2"/>
  <c r="J97" i="2" s="1"/>
  <c r="J179" i="2"/>
  <c r="J105" i="2" s="1"/>
  <c r="AV94" i="1"/>
  <c r="AK29" i="1"/>
  <c r="AY94" i="1"/>
  <c r="AX94" i="1"/>
  <c r="J32" i="2"/>
  <c r="AW95" i="1" s="1"/>
  <c r="AT95" i="1" s="1"/>
  <c r="F32" i="2"/>
  <c r="BA95" i="1"/>
  <c r="BA94" i="1" s="1"/>
  <c r="W30" i="1" s="1"/>
  <c r="BK125" i="2" l="1"/>
  <c r="J125" i="2"/>
  <c r="J94" i="2" s="1"/>
  <c r="AW94" i="1"/>
  <c r="AK30" i="1" s="1"/>
  <c r="J28" i="2" l="1"/>
  <c r="AG95" i="1" s="1"/>
  <c r="AG94" i="1" s="1"/>
  <c r="AT94" i="1"/>
  <c r="AK26" i="1" l="1"/>
  <c r="AN94" i="1"/>
  <c r="J37" i="2"/>
  <c r="AN95" i="1"/>
  <c r="AK35" i="1"/>
</calcChain>
</file>

<file path=xl/sharedStrings.xml><?xml version="1.0" encoding="utf-8"?>
<sst xmlns="http://schemas.openxmlformats.org/spreadsheetml/2006/main" count="1099" uniqueCount="359">
  <si>
    <t>Export Komplet</t>
  </si>
  <si>
    <t/>
  </si>
  <si>
    <t>2.0</t>
  </si>
  <si>
    <t>ZAMOK</t>
  </si>
  <si>
    <t>False</t>
  </si>
  <si>
    <t>{bad0dad1-3d77-4b0d-8e20-ad5fb7f1ca17}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</si>
  <si>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</si>
  <si>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</si>
  <si>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</si>
  <si>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</si>
  <si>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</si>
  <si>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</si>
  <si>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</si>
  <si>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BSK_2021_12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</si>
  <si>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</si>
  <si>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</si>
  <si>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kotlov v havarijnom stave</t>
  </si>
  <si>
    <t>JKSO:</t>
  </si>
  <si>
    <t>KS:</t>
  </si>
  <si>
    <t>Miesto:</t>
  </si>
  <si>
    <t>Farského 1272/9, Bratislava</t>
  </si>
  <si>
    <t>Dátum:</t>
  </si>
  <si>
    <t>7. 12. 2021</t>
  </si>
  <si>
    <t>Objednávateľ:</t>
  </si>
  <si>
    <t>IČO:</t>
  </si>
  <si>
    <t>SOŠ gastronómie a hotelových služieb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</si>
  <si>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</si>
  <si>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</si>
  <si>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</si>
  <si>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</si>
  <si>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</si>
  <si>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</si>
  <si>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</si>
  <si>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Bratislavský samospávny kraj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</si>
  <si>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</si>
  <si>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</si>
  <si>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</si>
  <si>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</si>
  <si>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</si>
  <si>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</si>
  <si>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</si>
  <si>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</si>
  <si>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</si>
  <si>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</si>
  <si>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</si>
  <si>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</si>
  <si>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</si>
  <si>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</si>
  <si>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</si>
  <si>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</si>
  <si>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</si>
  <si>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</si>
  <si>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</si>
  <si>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</si>
  <si>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</si>
  <si>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</si>
  <si>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</si>
  <si>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</si>
  <si>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</si>
  <si>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</si>
  <si>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</si>
  <si>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</si>
  <si>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</si>
  <si>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</si>
  <si>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</si>
  <si>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</si>
  <si>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</si>
  <si>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</si>
  <si>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</si>
  <si>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</si>
  <si>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</si>
  <si>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</si>
  <si>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</si>
  <si>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</si>
  <si>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</si>
  <si>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</si>
  <si>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</si>
  <si>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</si>
  <si>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</si>
  <si>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</si>
  <si>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</si>
  <si>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</si>
  <si>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</si>
  <si>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</si>
  <si>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</si>
  <si>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</si>
  <si>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</si>
  <si>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</si>
  <si>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</si>
  <si>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</si>
  <si>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</si>
  <si>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734 - Ústredné kúrenie, armatúry.</t>
  </si>
  <si>
    <t xml:space="preserve">    722 - Zdravotechnika - vnútorný vodovod</t>
  </si>
  <si>
    <t xml:space="preserve">    723 - Zdravotechnika - plynovod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</si>
  <si>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</si>
  <si>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</si>
  <si>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</si>
  <si>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>M - Práce a dodávky M</t>
  </si>
  <si>
    <t xml:space="preserve">    36-M - Montáž prevádzkových, meracích a regulačných zariadení</t>
  </si>
  <si>
    <t xml:space="preserve">    95-M - Revízie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</si>
  <si>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</si>
  <si>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</si>
  <si>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</si>
  <si>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</si>
  <si>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</si>
  <si>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</si>
  <si>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</si>
  <si>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</si>
  <si>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</si>
  <si>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</si>
  <si>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</si>
  <si>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</si>
  <si>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</si>
  <si>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</si>
  <si>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</si>
  <si>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</si>
  <si>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</si>
  <si>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</si>
  <si>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</si>
  <si>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979081111.S</t>
  </si>
  <si>
    <t>Odvoz sutiny a vybúraných hmôt na skládku do 1 km</t>
  </si>
  <si>
    <t>t</t>
  </si>
  <si>
    <t>4</t>
  </si>
  <si>
    <t>2</t>
  </si>
  <si>
    <t>-1962326428</t>
  </si>
  <si>
    <t>979081121.S</t>
  </si>
  <si>
    <t>Odvoz sutiny a vybúraných hmôt na skládku za každý ďalší 1 km</t>
  </si>
  <si>
    <t>472415038</t>
  </si>
  <si>
    <t>3</t>
  </si>
  <si>
    <t>979082111.S</t>
  </si>
  <si>
    <t>Vnútrostavenisková doprava sutiny a vybúraných hmôt do 10 m</t>
  </si>
  <si>
    <t>-1538560454</t>
  </si>
  <si>
    <t>979089612.S</t>
  </si>
  <si>
    <t>Poplatok za skladovanie - iné odpady zo stavieb a demolácií (17 09), ostatné</t>
  </si>
  <si>
    <t>-1806173592</t>
  </si>
  <si>
    <t>5</t>
  </si>
  <si>
    <t>979089715.S</t>
  </si>
  <si>
    <t>Prenájom kontajneru 16 m3</t>
  </si>
  <si>
    <t>ks</t>
  </si>
  <si>
    <t>-588273293</t>
  </si>
  <si>
    <t>PSV</t>
  </si>
  <si>
    <t>Práce a dodávky PSV</t>
  </si>
  <si>
    <t>734</t>
  </si>
  <si>
    <t>Ústredné kúrenie, armatúry.</t>
  </si>
  <si>
    <t>6</t>
  </si>
  <si>
    <t>734209115.S</t>
  </si>
  <si>
    <t>Montáž závitovej armatúry s 2 závitmi G 1</t>
  </si>
  <si>
    <t>16</t>
  </si>
  <si>
    <t>-2070992647</t>
  </si>
  <si>
    <t>7</t>
  </si>
  <si>
    <t>M</t>
  </si>
  <si>
    <t>551210044800.S</t>
  </si>
  <si>
    <t>Guľový ventil 1”, páčka chróm</t>
  </si>
  <si>
    <t>32</t>
  </si>
  <si>
    <t>1969447705</t>
  </si>
  <si>
    <t>8</t>
  </si>
  <si>
    <t>970025025</t>
  </si>
  <si>
    <t>Šróbenie priame - vnútorný závit- 1"x1"</t>
  </si>
  <si>
    <t>1370646100</t>
  </si>
  <si>
    <t>734252130.S</t>
  </si>
  <si>
    <t xml:space="preserve">Montáž ventilu poistného </t>
  </si>
  <si>
    <t>-2002304265</t>
  </si>
  <si>
    <t>10</t>
  </si>
  <si>
    <t>551210021000.S</t>
  </si>
  <si>
    <t>Ventil poistný závitový pre vykurovanie, 6 bar</t>
  </si>
  <si>
    <t>224557693</t>
  </si>
  <si>
    <t>11</t>
  </si>
  <si>
    <t>998734101.S</t>
  </si>
  <si>
    <t>Presun hmôt pre armatúry v objektoch výšky do 6 m</t>
  </si>
  <si>
    <t>-813680773</t>
  </si>
  <si>
    <t>722</t>
  </si>
  <si>
    <t>Zdravotechnika - vnútorný vodovod</t>
  </si>
  <si>
    <t>12</t>
  </si>
  <si>
    <t>722270006.S</t>
  </si>
  <si>
    <t>Montáž demineralizačného filtra 1" pre plnenie vykurovacích systémov</t>
  </si>
  <si>
    <t>-1764133187</t>
  </si>
  <si>
    <t>13</t>
  </si>
  <si>
    <t>436320007452.S</t>
  </si>
  <si>
    <t>Úprava vody ERAL 60 pre plnenie vykurovacích systémov</t>
  </si>
  <si>
    <t>1579262816</t>
  </si>
  <si>
    <t>14</t>
  </si>
  <si>
    <t>998722101.S</t>
  </si>
  <si>
    <t>Presun hmôt pre vnútorný vodovod v objektoch výšky do 6 m</t>
  </si>
  <si>
    <t>1679289014</t>
  </si>
  <si>
    <t>723</t>
  </si>
  <si>
    <t>Zdravotechnika - plynovod</t>
  </si>
  <si>
    <t>15</t>
  </si>
  <si>
    <t>723190914.S</t>
  </si>
  <si>
    <t>Oprava plynovodného potrubia, dopojenie kotlov, úprava vývodov</t>
  </si>
  <si>
    <t>1773397430</t>
  </si>
  <si>
    <t>7231909141.S</t>
  </si>
  <si>
    <t>Potrubie medené, prechod, fitingy na dopojenie kotla</t>
  </si>
  <si>
    <t>749838275</t>
  </si>
  <si>
    <t>17</t>
  </si>
  <si>
    <t>723230021.S</t>
  </si>
  <si>
    <t>Montáž guľového uzáveru PN 5 G 3/4 MF s protipožiarnou armatúrou vnútorný a vonkajší závit</t>
  </si>
  <si>
    <t>-1095013613</t>
  </si>
  <si>
    <t>18</t>
  </si>
  <si>
    <t>551340009100.S</t>
  </si>
  <si>
    <t>Guľový uzáver na plyn rohový 3/4"x3/4" MF, s protipožiarnou armatúrou, prevádzková poistka, niklovaná mosadz</t>
  </si>
  <si>
    <t>-646749206</t>
  </si>
  <si>
    <t>19</t>
  </si>
  <si>
    <t>998723101.S</t>
  </si>
  <si>
    <t>Presun hmôt pre vnútorný plynovod v objektoch výšky do 6 m</t>
  </si>
  <si>
    <t>-688389266</t>
  </si>
  <si>
    <t>731</t>
  </si>
  <si>
    <t>Ústredné kúrenie - kotolne</t>
  </si>
  <si>
    <t>731200825.S</t>
  </si>
  <si>
    <t>Demontáž kotla oceľového na kvapalné alebo plynné palivá s výkonom do 40 kW,  -0,30625t</t>
  </si>
  <si>
    <t>-374261896</t>
  </si>
  <si>
    <t>21</t>
  </si>
  <si>
    <t>731261070.S</t>
  </si>
  <si>
    <t>Montáž plynového kotla nástenného kondenzačného vykurovacieho bez zásobníka, uvedenie do prevádzky</t>
  </si>
  <si>
    <t>-46614539</t>
  </si>
  <si>
    <t>22</t>
  </si>
  <si>
    <t>484120011114.S</t>
  </si>
  <si>
    <t>Kotol nástenný, plynový, oceľový, kondenzačný, vykurovací, pre prevádzku závislú/nezávislú na vzduchu v miestnosti, výkon 2-52 kW</t>
  </si>
  <si>
    <t>-1058821103</t>
  </si>
  <si>
    <t>23</t>
  </si>
  <si>
    <t>484120022910.S</t>
  </si>
  <si>
    <t>Pripájacia sada pre inštaláciu na omietku nahor kotly do výkonu 52 kW</t>
  </si>
  <si>
    <t>4187194</t>
  </si>
  <si>
    <t>24</t>
  </si>
  <si>
    <t>484120022911.S</t>
  </si>
  <si>
    <t>Kaskádový modul KM-2</t>
  </si>
  <si>
    <t>-1363135374</t>
  </si>
  <si>
    <t>25</t>
  </si>
  <si>
    <t>731361101.S</t>
  </si>
  <si>
    <t>Montáž komínovej kaskády, úprava a dopojenie novej kaskády</t>
  </si>
  <si>
    <t>-1982512854</t>
  </si>
  <si>
    <t>26</t>
  </si>
  <si>
    <t>191800</t>
  </si>
  <si>
    <t>rúra DN160x2000 mm, s hrdlom pre odvod spalín komínom</t>
  </si>
  <si>
    <t>-1913016585</t>
  </si>
  <si>
    <t>27</t>
  </si>
  <si>
    <t>191796.1</t>
  </si>
  <si>
    <t>Komínová sada združených odvodov spalín pre kaskády 3 kotlov DN 160</t>
  </si>
  <si>
    <t>-1519258524</t>
  </si>
  <si>
    <t>28</t>
  </si>
  <si>
    <t>191796.2</t>
  </si>
  <si>
    <t>Komínová sada združených odvodov spalín pre kaskády 2 kotlov DN 160</t>
  </si>
  <si>
    <t>-118813592</t>
  </si>
  <si>
    <t>29</t>
  </si>
  <si>
    <t>731391812.S</t>
  </si>
  <si>
    <t>Vypúšťanie vody z kotla do kanalizácie samospádom o v. pl.kotla do 10 m2</t>
  </si>
  <si>
    <t>1731411774</t>
  </si>
  <si>
    <t>30</t>
  </si>
  <si>
    <t>731890801.S</t>
  </si>
  <si>
    <t>Vnútrostaveniskové premiestnenie vybúraných hmôt kotolní vodorovne do 6 m</t>
  </si>
  <si>
    <t>1509755215</t>
  </si>
  <si>
    <t>31</t>
  </si>
  <si>
    <t>998731101.S</t>
  </si>
  <si>
    <t>Presun hmôt pre kotolne umiestnené vo výške (hĺbke) do 6 m</t>
  </si>
  <si>
    <t>-1472110297</t>
  </si>
  <si>
    <t>732</t>
  </si>
  <si>
    <t>Ústredné kúrenie - strojovne</t>
  </si>
  <si>
    <t>732222085.S</t>
  </si>
  <si>
    <t>Montáž doskového výmenníka tepla, oddeľovacieho</t>
  </si>
  <si>
    <t>746736445</t>
  </si>
  <si>
    <t>33</t>
  </si>
  <si>
    <t>484320004900.S</t>
  </si>
  <si>
    <t>Výmenník tepla doskový, nerezový so závitovým pripojením, pre kaskádu dvoch kotlov</t>
  </si>
  <si>
    <t>1636279023</t>
  </si>
  <si>
    <t>34</t>
  </si>
  <si>
    <t>732222090.S</t>
  </si>
  <si>
    <t>1035405384</t>
  </si>
  <si>
    <t>35</t>
  </si>
  <si>
    <t>484320005100.S</t>
  </si>
  <si>
    <t>Výmenník tepla doskový, nerezový so závitovým pripojením, pre kaskádu troch kotlov</t>
  </si>
  <si>
    <t>-769517690</t>
  </si>
  <si>
    <t>36</t>
  </si>
  <si>
    <t>732491030.S</t>
  </si>
  <si>
    <t>Montáž normovaného čerpadla DN 80</t>
  </si>
  <si>
    <t>-569399894</t>
  </si>
  <si>
    <t>37</t>
  </si>
  <si>
    <t>2120659</t>
  </si>
  <si>
    <t>Prírubové obehové čerpadlo D 80/0,5-12 PN10</t>
  </si>
  <si>
    <t>-1194164646</t>
  </si>
  <si>
    <t>38</t>
  </si>
  <si>
    <t>733181400.S</t>
  </si>
  <si>
    <t>Montáž odkalovača do DN 50</t>
  </si>
  <si>
    <t>-885121681</t>
  </si>
  <si>
    <t>39</t>
  </si>
  <si>
    <t>551270016400.S</t>
  </si>
  <si>
    <t>Odkalovač na odstránenie magnetických/nemagnetických nečistôt od 5 μm</t>
  </si>
  <si>
    <t>372919727</t>
  </si>
  <si>
    <t>40</t>
  </si>
  <si>
    <t>998732101.S</t>
  </si>
  <si>
    <t>Presun hmôt pre strojovne v objektoch výšky do 6 m</t>
  </si>
  <si>
    <t>-121728744</t>
  </si>
  <si>
    <t>733</t>
  </si>
  <si>
    <t>Ústredné kúrenie - rozvodné potrubie</t>
  </si>
  <si>
    <t>41</t>
  </si>
  <si>
    <t>733193925.S</t>
  </si>
  <si>
    <t>Oprava rozvodov potrubí z oceľových rúrok zaslepenie potrubia dienkom</t>
  </si>
  <si>
    <t>457666657</t>
  </si>
  <si>
    <t>42</t>
  </si>
  <si>
    <t>733194925.S</t>
  </si>
  <si>
    <t>Oprava rozvodov potrubí - prispôsobenie pôvodných vývodov</t>
  </si>
  <si>
    <t>-1336505642</t>
  </si>
  <si>
    <t>43</t>
  </si>
  <si>
    <t>7331949251.S</t>
  </si>
  <si>
    <t>Potrubie uhlíková oceľ, prechod, fitingy na dopojenie kotla</t>
  </si>
  <si>
    <t>1428525577</t>
  </si>
  <si>
    <t>Práce a dodávky M</t>
  </si>
  <si>
    <t>36-M</t>
  </si>
  <si>
    <t>Montáž prevádzkových, meracích a regulačných zariadení</t>
  </si>
  <si>
    <t>44</t>
  </si>
  <si>
    <t>360410410.S</t>
  </si>
  <si>
    <t>Montáž príložného snímača teploty na potrubie</t>
  </si>
  <si>
    <t>64</t>
  </si>
  <si>
    <t>229214461</t>
  </si>
  <si>
    <t>45</t>
  </si>
  <si>
    <t>389610002100.S</t>
  </si>
  <si>
    <t>Snímač teploty príložný, rozsah použitia -30 až +125 °C</t>
  </si>
  <si>
    <t>256</t>
  </si>
  <si>
    <t>725961322</t>
  </si>
  <si>
    <t>46</t>
  </si>
  <si>
    <t>360410400.S</t>
  </si>
  <si>
    <t>Montáž exterierového snímača teploty</t>
  </si>
  <si>
    <t>132609753</t>
  </si>
  <si>
    <t>47</t>
  </si>
  <si>
    <t>389610001200.S</t>
  </si>
  <si>
    <t>Snímač vonkajšej teploty, rozsah použitia -50 až +70°C</t>
  </si>
  <si>
    <t>1251360749</t>
  </si>
  <si>
    <t>48</t>
  </si>
  <si>
    <t>361420111.S</t>
  </si>
  <si>
    <t>Montáž uzla pre meranie a reguláciu</t>
  </si>
  <si>
    <t>-410831190</t>
  </si>
  <si>
    <t>49</t>
  </si>
  <si>
    <t>484120040800.S</t>
  </si>
  <si>
    <t>WLAN modul pre ovládanie vykurovacích zariadení</t>
  </si>
  <si>
    <t>675702680</t>
  </si>
  <si>
    <t>50</t>
  </si>
  <si>
    <t>998936201.S</t>
  </si>
  <si>
    <t>Presun hmôt pre montáž prevádzkových, meracích a regulač.zariadení v stavbe (objekte) výšky do 7 m</t>
  </si>
  <si>
    <t>%</t>
  </si>
  <si>
    <t>-602071831</t>
  </si>
  <si>
    <t>95-M</t>
  </si>
  <si>
    <t>Revízie</t>
  </si>
  <si>
    <t>51</t>
  </si>
  <si>
    <t>950103014.S</t>
  </si>
  <si>
    <t>El. inšt. kontrola stavu el. okruhu vrátane inštal., el. spínacích skriniek v priestore s nebezp. výbuchu</t>
  </si>
  <si>
    <t>1093756304</t>
  </si>
  <si>
    <t>52</t>
  </si>
  <si>
    <t>950401001.S</t>
  </si>
  <si>
    <t>Kontrola nízkotlak. kotolne o inštalovanom výkone nad 50 do 250 kW, revízna správa elektriky</t>
  </si>
  <si>
    <t>-985889537</t>
  </si>
  <si>
    <t>53</t>
  </si>
  <si>
    <t>950507224.S</t>
  </si>
  <si>
    <t xml:space="preserve">Plynové kotle do 50 kW kontrolné meranie kontrola odstránenia závad z minulej revízie, revízna správa </t>
  </si>
  <si>
    <t>-1683659084</t>
  </si>
  <si>
    <t>HZS</t>
  </si>
  <si>
    <t>Hodinové zúčtovacie sadzby</t>
  </si>
  <si>
    <t>54</t>
  </si>
  <si>
    <t>HZS000215.S</t>
  </si>
  <si>
    <t>Montážne práce mimoriadne odborné v rozsahu viac ako 4 a menej ako 8 hodín, Elektroinštalácia - elektromateriál v kotolni</t>
  </si>
  <si>
    <t>512</t>
  </si>
  <si>
    <t>-150383351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</si>
</sst>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21" t="s">
        <v>13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19"/>
      <c r="AQ5" s="19"/>
      <c r="AR5" s="17"/>
      <c r="BE5" s="218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3" t="s">
        <v>16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19"/>
      <c r="AQ6" s="19"/>
      <c r="AR6" s="17"/>
      <c r="BE6" s="219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9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9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9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9"/>
      <c r="BS13" s="14" t="s">
        <v>6</v>
      </c>
    </row>
    <row r="14" spans="1:74" ht="12.75">
      <c r="B14" s="18"/>
      <c r="C14" s="19"/>
      <c r="D14" s="19"/>
      <c r="E14" s="224" t="s">
        <v>28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9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9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9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9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9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9"/>
    </row>
    <row r="23" spans="1:71" s="1" customFormat="1" ht="16.5" customHeight="1">
      <c r="B23" s="18"/>
      <c r="C23" s="19"/>
      <c r="D23" s="19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19"/>
      <c r="AP23" s="19"/>
      <c r="AQ23" s="19"/>
      <c r="AR23" s="17"/>
      <c r="BE23" s="21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9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ROUND(AG94,2)</f>
        <v>0</v>
      </c>
      <c r="AL26" s="228"/>
      <c r="AM26" s="228"/>
      <c r="AN26" s="228"/>
      <c r="AO26" s="228"/>
      <c r="AP26" s="33"/>
      <c r="AQ26" s="33"/>
      <c r="AR26" s="36"/>
      <c r="BE26" s="21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9" t="s">
        <v>36</v>
      </c>
      <c r="M28" s="229"/>
      <c r="N28" s="229"/>
      <c r="O28" s="229"/>
      <c r="P28" s="229"/>
      <c r="Q28" s="33"/>
      <c r="R28" s="33"/>
      <c r="S28" s="33"/>
      <c r="T28" s="33"/>
      <c r="U28" s="33"/>
      <c r="V28" s="33"/>
      <c r="W28" s="229" t="s">
        <v>37</v>
      </c>
      <c r="X28" s="229"/>
      <c r="Y28" s="229"/>
      <c r="Z28" s="229"/>
      <c r="AA28" s="229"/>
      <c r="AB28" s="229"/>
      <c r="AC28" s="229"/>
      <c r="AD28" s="229"/>
      <c r="AE28" s="229"/>
      <c r="AF28" s="33"/>
      <c r="AG28" s="33"/>
      <c r="AH28" s="33"/>
      <c r="AI28" s="33"/>
      <c r="AJ28" s="33"/>
      <c r="AK28" s="229" t="s">
        <v>38</v>
      </c>
      <c r="AL28" s="229"/>
      <c r="AM28" s="229"/>
      <c r="AN28" s="229"/>
      <c r="AO28" s="229"/>
      <c r="AP28" s="33"/>
      <c r="AQ28" s="33"/>
      <c r="AR28" s="36"/>
      <c r="BE28" s="219"/>
    </row>
    <row r="29" spans="1:71" s="3" customFormat="1" ht="14.45" customHeight="1">
      <c r="B29" s="37"/>
      <c r="C29" s="38"/>
      <c r="D29" s="26" t="s">
        <v>39</v>
      </c>
      <c r="E29" s="38"/>
      <c r="F29" s="39" t="s">
        <v>40</v>
      </c>
      <c r="G29" s="38"/>
      <c r="H29" s="38"/>
      <c r="I29" s="38"/>
      <c r="J29" s="38"/>
      <c r="K29" s="38"/>
      <c r="L29" s="232">
        <v>0.2</v>
      </c>
      <c r="M29" s="231"/>
      <c r="N29" s="231"/>
      <c r="O29" s="231"/>
      <c r="P29" s="231"/>
      <c r="Q29" s="40"/>
      <c r="R29" s="40"/>
      <c r="S29" s="40"/>
      <c r="T29" s="40"/>
      <c r="U29" s="40"/>
      <c r="V29" s="40"/>
      <c r="W29" s="230">
        <f>ROUND(AZ94, 2)</f>
        <v>0</v>
      </c>
      <c r="X29" s="231"/>
      <c r="Y29" s="231"/>
      <c r="Z29" s="231"/>
      <c r="AA29" s="231"/>
      <c r="AB29" s="231"/>
      <c r="AC29" s="231"/>
      <c r="AD29" s="231"/>
      <c r="AE29" s="231"/>
      <c r="AF29" s="40"/>
      <c r="AG29" s="40"/>
      <c r="AH29" s="40"/>
      <c r="AI29" s="40"/>
      <c r="AJ29" s="40"/>
      <c r="AK29" s="230">
        <f>ROUND(AV94, 2)</f>
        <v>0</v>
      </c>
      <c r="AL29" s="231"/>
      <c r="AM29" s="231"/>
      <c r="AN29" s="231"/>
      <c r="AO29" s="231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0"/>
    </row>
    <row r="30" spans="1:71" s="3" customFormat="1" ht="14.45" customHeight="1">
      <c r="B30" s="37"/>
      <c r="C30" s="38"/>
      <c r="D30" s="38"/>
      <c r="E30" s="38"/>
      <c r="F30" s="39" t="s">
        <v>41</v>
      </c>
      <c r="G30" s="38"/>
      <c r="H30" s="38"/>
      <c r="I30" s="38"/>
      <c r="J30" s="38"/>
      <c r="K30" s="38"/>
      <c r="L30" s="232">
        <v>0.2</v>
      </c>
      <c r="M30" s="231"/>
      <c r="N30" s="231"/>
      <c r="O30" s="231"/>
      <c r="P30" s="231"/>
      <c r="Q30" s="40"/>
      <c r="R30" s="40"/>
      <c r="S30" s="40"/>
      <c r="T30" s="40"/>
      <c r="U30" s="40"/>
      <c r="V30" s="40"/>
      <c r="W30" s="230">
        <f>ROUND(BA94, 2)</f>
        <v>0</v>
      </c>
      <c r="X30" s="231"/>
      <c r="Y30" s="231"/>
      <c r="Z30" s="231"/>
      <c r="AA30" s="231"/>
      <c r="AB30" s="231"/>
      <c r="AC30" s="231"/>
      <c r="AD30" s="231"/>
      <c r="AE30" s="231"/>
      <c r="AF30" s="40"/>
      <c r="AG30" s="40"/>
      <c r="AH30" s="40"/>
      <c r="AI30" s="40"/>
      <c r="AJ30" s="40"/>
      <c r="AK30" s="230">
        <f>ROUND(AW94, 2)</f>
        <v>0</v>
      </c>
      <c r="AL30" s="231"/>
      <c r="AM30" s="231"/>
      <c r="AN30" s="231"/>
      <c r="AO30" s="231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0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35">
        <v>0.2</v>
      </c>
      <c r="M31" s="234"/>
      <c r="N31" s="234"/>
      <c r="O31" s="234"/>
      <c r="P31" s="234"/>
      <c r="Q31" s="38"/>
      <c r="R31" s="38"/>
      <c r="S31" s="38"/>
      <c r="T31" s="38"/>
      <c r="U31" s="38"/>
      <c r="V31" s="38"/>
      <c r="W31" s="233">
        <f>ROUND(BB94, 2)</f>
        <v>0</v>
      </c>
      <c r="X31" s="234"/>
      <c r="Y31" s="234"/>
      <c r="Z31" s="234"/>
      <c r="AA31" s="234"/>
      <c r="AB31" s="234"/>
      <c r="AC31" s="234"/>
      <c r="AD31" s="234"/>
      <c r="AE31" s="234"/>
      <c r="AF31" s="38"/>
      <c r="AG31" s="38"/>
      <c r="AH31" s="38"/>
      <c r="AI31" s="38"/>
      <c r="AJ31" s="38"/>
      <c r="AK31" s="233">
        <v>0</v>
      </c>
      <c r="AL31" s="234"/>
      <c r="AM31" s="234"/>
      <c r="AN31" s="234"/>
      <c r="AO31" s="234"/>
      <c r="AP31" s="38"/>
      <c r="AQ31" s="38"/>
      <c r="AR31" s="43"/>
      <c r="BE31" s="220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35">
        <v>0.2</v>
      </c>
      <c r="M32" s="234"/>
      <c r="N32" s="234"/>
      <c r="O32" s="234"/>
      <c r="P32" s="234"/>
      <c r="Q32" s="38"/>
      <c r="R32" s="38"/>
      <c r="S32" s="38"/>
      <c r="T32" s="38"/>
      <c r="U32" s="38"/>
      <c r="V32" s="38"/>
      <c r="W32" s="233">
        <f>ROUND(BC94, 2)</f>
        <v>0</v>
      </c>
      <c r="X32" s="234"/>
      <c r="Y32" s="234"/>
      <c r="Z32" s="234"/>
      <c r="AA32" s="234"/>
      <c r="AB32" s="234"/>
      <c r="AC32" s="234"/>
      <c r="AD32" s="234"/>
      <c r="AE32" s="234"/>
      <c r="AF32" s="38"/>
      <c r="AG32" s="38"/>
      <c r="AH32" s="38"/>
      <c r="AI32" s="38"/>
      <c r="AJ32" s="38"/>
      <c r="AK32" s="233">
        <v>0</v>
      </c>
      <c r="AL32" s="234"/>
      <c r="AM32" s="234"/>
      <c r="AN32" s="234"/>
      <c r="AO32" s="234"/>
      <c r="AP32" s="38"/>
      <c r="AQ32" s="38"/>
      <c r="AR32" s="43"/>
      <c r="BE32" s="220"/>
    </row>
    <row r="33" spans="1:57" s="3" customFormat="1" ht="14.45" hidden="1" customHeight="1">
      <c r="B33" s="37"/>
      <c r="C33" s="38"/>
      <c r="D33" s="38"/>
      <c r="E33" s="38"/>
      <c r="F33" s="39" t="s">
        <v>44</v>
      </c>
      <c r="G33" s="38"/>
      <c r="H33" s="38"/>
      <c r="I33" s="38"/>
      <c r="J33" s="38"/>
      <c r="K33" s="38"/>
      <c r="L33" s="232">
        <v>0</v>
      </c>
      <c r="M33" s="231"/>
      <c r="N33" s="231"/>
      <c r="O33" s="231"/>
      <c r="P33" s="231"/>
      <c r="Q33" s="40"/>
      <c r="R33" s="40"/>
      <c r="S33" s="40"/>
      <c r="T33" s="40"/>
      <c r="U33" s="40"/>
      <c r="V33" s="40"/>
      <c r="W33" s="230">
        <f>ROUND(BD94, 2)</f>
        <v>0</v>
      </c>
      <c r="X33" s="231"/>
      <c r="Y33" s="231"/>
      <c r="Z33" s="231"/>
      <c r="AA33" s="231"/>
      <c r="AB33" s="231"/>
      <c r="AC33" s="231"/>
      <c r="AD33" s="231"/>
      <c r="AE33" s="231"/>
      <c r="AF33" s="40"/>
      <c r="AG33" s="40"/>
      <c r="AH33" s="40"/>
      <c r="AI33" s="40"/>
      <c r="AJ33" s="40"/>
      <c r="AK33" s="230">
        <v>0</v>
      </c>
      <c r="AL33" s="231"/>
      <c r="AM33" s="231"/>
      <c r="AN33" s="231"/>
      <c r="AO33" s="231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9"/>
    </row>
    <row r="35" spans="1:57" s="2" customFormat="1" ht="25.9" customHeight="1">
      <c r="A35" s="31"/>
      <c r="B35" s="32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236" t="s">
        <v>47</v>
      </c>
      <c r="Y35" s="237"/>
      <c r="Z35" s="237"/>
      <c r="AA35" s="237"/>
      <c r="AB35" s="237"/>
      <c r="AC35" s="46"/>
      <c r="AD35" s="46"/>
      <c r="AE35" s="46"/>
      <c r="AF35" s="46"/>
      <c r="AG35" s="46"/>
      <c r="AH35" s="46"/>
      <c r="AI35" s="46"/>
      <c r="AJ35" s="46"/>
      <c r="AK35" s="238">
        <f>SUM(AK26:AK33)</f>
        <v>0</v>
      </c>
      <c r="AL35" s="237"/>
      <c r="AM35" s="237"/>
      <c r="AN35" s="237"/>
      <c r="AO35" s="239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50</v>
      </c>
      <c r="AI60" s="35"/>
      <c r="AJ60" s="35"/>
      <c r="AK60" s="35"/>
      <c r="AL60" s="35"/>
      <c r="AM60" s="53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50</v>
      </c>
      <c r="AI75" s="35"/>
      <c r="AJ75" s="35"/>
      <c r="AK75" s="35"/>
      <c r="AL75" s="35"/>
      <c r="AM75" s="53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0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0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BSK_2021_12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0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40" t="str">
        <f>K6</f>
        <v>Výmena kotlov v havarijnom stave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64"/>
      <c r="AQ85" s="64"/>
      <c r="AR85" s="65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Farského 1272/9,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2" t="str">
        <f>IF(AN8= "","",AN8)</f>
        <v>7. 12. 2021</v>
      </c>
      <c r="AN87" s="242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SOŠ gastronómie a hotelových služieb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3" t="str">
        <f>IF(E17="","",E17)</f>
        <v xml:space="preserve"> </v>
      </c>
      <c r="AN89" s="244"/>
      <c r="AO89" s="244"/>
      <c r="AP89" s="244"/>
      <c r="AQ89" s="33"/>
      <c r="AR89" s="36"/>
      <c r="AS89" s="245" t="s">
        <v>55</v>
      </c>
      <c r="AT89" s="24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0" s="2" customFormat="1" ht="25.7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3" t="str">
        <f>IF(E20="","",E20)</f>
        <v>Bratislavský samospávny kraj</v>
      </c>
      <c r="AN90" s="244"/>
      <c r="AO90" s="244"/>
      <c r="AP90" s="244"/>
      <c r="AQ90" s="33"/>
      <c r="AR90" s="36"/>
      <c r="AS90" s="247"/>
      <c r="AT90" s="24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9"/>
      <c r="AT91" s="25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0" s="2" customFormat="1" ht="29.25" customHeight="1">
      <c r="A92" s="31"/>
      <c r="B92" s="32"/>
      <c r="C92" s="251" t="s">
        <v>56</v>
      </c>
      <c r="D92" s="252"/>
      <c r="E92" s="252"/>
      <c r="F92" s="252"/>
      <c r="G92" s="252"/>
      <c r="H92" s="74"/>
      <c r="I92" s="253" t="s">
        <v>57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58</v>
      </c>
      <c r="AH92" s="252"/>
      <c r="AI92" s="252"/>
      <c r="AJ92" s="252"/>
      <c r="AK92" s="252"/>
      <c r="AL92" s="252"/>
      <c r="AM92" s="252"/>
      <c r="AN92" s="253" t="s">
        <v>59</v>
      </c>
      <c r="AO92" s="252"/>
      <c r="AP92" s="255"/>
      <c r="AQ92" s="75" t="s">
        <v>60</v>
      </c>
      <c r="AR92" s="36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0" s="6" customFormat="1" ht="32.450000000000003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59">
        <f>ROUND(AG95,2)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74</v>
      </c>
      <c r="BT94" s="92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0" s="7" customFormat="1" ht="24.75" customHeight="1">
      <c r="A95" s="93" t="s">
        <v>78</v>
      </c>
      <c r="B95" s="94"/>
      <c r="C95" s="95"/>
      <c r="D95" s="258" t="s">
        <v>13</v>
      </c>
      <c r="E95" s="258"/>
      <c r="F95" s="258"/>
      <c r="G95" s="258"/>
      <c r="H95" s="258"/>
      <c r="I95" s="96"/>
      <c r="J95" s="258" t="s">
        <v>16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'BSK_2021_12 - Výmena kotl...'!J28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97" t="s">
        <v>79</v>
      </c>
      <c r="AR95" s="98"/>
      <c r="AS95" s="99">
        <v>0</v>
      </c>
      <c r="AT95" s="100">
        <f>ROUND(SUM(AV95:AW95),2)</f>
        <v>0</v>
      </c>
      <c r="AU95" s="101">
        <f>'BSK_2021_12 - Výmena kotl...'!P125</f>
        <v>0</v>
      </c>
      <c r="AV95" s="100">
        <f>'BSK_2021_12 - Výmena kotl...'!J31</f>
        <v>0</v>
      </c>
      <c r="AW95" s="100">
        <f>'BSK_2021_12 - Výmena kotl...'!J32</f>
        <v>0</v>
      </c>
      <c r="AX95" s="100">
        <f>'BSK_2021_12 - Výmena kotl...'!J33</f>
        <v>0</v>
      </c>
      <c r="AY95" s="100">
        <f>'BSK_2021_12 - Výmena kotl...'!J34</f>
        <v>0</v>
      </c>
      <c r="AZ95" s="100">
        <f>'BSK_2021_12 - Výmena kotl...'!F31</f>
        <v>0</v>
      </c>
      <c r="BA95" s="100">
        <f>'BSK_2021_12 - Výmena kotl...'!F32</f>
        <v>0</v>
      </c>
      <c r="BB95" s="100">
        <f>'BSK_2021_12 - Výmena kotl...'!F33</f>
        <v>0</v>
      </c>
      <c r="BC95" s="100">
        <f>'BSK_2021_12 - Výmena kotl...'!F34</f>
        <v>0</v>
      </c>
      <c r="BD95" s="102">
        <f>'BSK_2021_12 - Výmena kotl...'!F35</f>
        <v>0</v>
      </c>
      <c r="BT95" s="103" t="s">
        <v>80</v>
      </c>
      <c r="BU95" s="103" t="s">
        <v>81</v>
      </c>
      <c r="BV95" s="103" t="s">
        <v>76</v>
      </c>
      <c r="BW95" s="103" t="s">
        <v>5</v>
      </c>
      <c r="BX95" s="103" t="s">
        <v>77</v>
      </c>
      <c r="CL95" s="103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gAv1mttuZJBO813BMSieHCOYJAkRpYOB65JvF2J6guOpaIOh4fR0Ahkus6GKzN/2C2y+y8QjQXJerYEwnTnK0w==" saltValue="yUd7gj5zecIZNxWEI2qXC89Vs6Z0t1pfruIL4jyum88Lc+y2Xp5GO8m8xjZT1KR4dt4KGWBdCRWkuQR/aME2k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SK_2021_12 - Výmena kot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75</v>
      </c>
    </row>
    <row r="4" spans="1:46" s="1" customFormat="1" ht="24.95" customHeight="1">
      <c r="B4" s="17"/>
      <c r="D4" s="106" t="s">
        <v>82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8" t="s">
        <v>15</v>
      </c>
      <c r="E6" s="31"/>
      <c r="F6" s="31"/>
      <c r="G6" s="31"/>
      <c r="H6" s="31"/>
      <c r="I6" s="31"/>
      <c r="J6" s="31"/>
      <c r="K6" s="31"/>
      <c r="L6" s="5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62" t="s">
        <v>16</v>
      </c>
      <c r="F7" s="263"/>
      <c r="G7" s="263"/>
      <c r="H7" s="263"/>
      <c r="I7" s="31"/>
      <c r="J7" s="31"/>
      <c r="K7" s="31"/>
      <c r="L7" s="5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8" t="s">
        <v>17</v>
      </c>
      <c r="E9" s="31"/>
      <c r="F9" s="109" t="s">
        <v>1</v>
      </c>
      <c r="G9" s="31"/>
      <c r="H9" s="31"/>
      <c r="I9" s="108" t="s">
        <v>18</v>
      </c>
      <c r="J9" s="109" t="s">
        <v>1</v>
      </c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8" t="s">
        <v>19</v>
      </c>
      <c r="E10" s="31"/>
      <c r="F10" s="109" t="s">
        <v>20</v>
      </c>
      <c r="G10" s="31"/>
      <c r="H10" s="31"/>
      <c r="I10" s="108" t="s">
        <v>21</v>
      </c>
      <c r="J10" s="110" t="str">
        <f>'Rekapitulácia stavby'!AN8</f>
        <v>7. 12. 2021</v>
      </c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8" t="s">
        <v>23</v>
      </c>
      <c r="E12" s="31"/>
      <c r="F12" s="31"/>
      <c r="G12" s="31"/>
      <c r="H12" s="31"/>
      <c r="I12" s="108" t="s">
        <v>24</v>
      </c>
      <c r="J12" s="109" t="s">
        <v>1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9" t="s">
        <v>25</v>
      </c>
      <c r="F13" s="31"/>
      <c r="G13" s="31"/>
      <c r="H13" s="31"/>
      <c r="I13" s="108" t="s">
        <v>26</v>
      </c>
      <c r="J13" s="109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8" t="s">
        <v>27</v>
      </c>
      <c r="E15" s="31"/>
      <c r="F15" s="31"/>
      <c r="G15" s="31"/>
      <c r="H15" s="31"/>
      <c r="I15" s="108" t="s">
        <v>24</v>
      </c>
      <c r="J15" s="27" t="str">
        <f>'Rekapitulácia stavby'!AN13</f>
        <v>Vyplň údaj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64" t="str">
        <f>'Rekapitulácia stavby'!E14</f>
        <v>Vyplň údaj</v>
      </c>
      <c r="F16" s="265"/>
      <c r="G16" s="265"/>
      <c r="H16" s="265"/>
      <c r="I16" s="108" t="s">
        <v>26</v>
      </c>
      <c r="J16" s="27" t="str">
        <f>'Rekapitulácia stavby'!AN14</f>
        <v>Vyplň údaj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8" t="s">
        <v>29</v>
      </c>
      <c r="E18" s="31"/>
      <c r="F18" s="31"/>
      <c r="G18" s="31"/>
      <c r="H18" s="31"/>
      <c r="I18" s="108" t="s">
        <v>24</v>
      </c>
      <c r="J18" s="109" t="str">
        <f>IF('Rekapitulácia stavby'!AN16="","",'Rekapitulácia stavby'!AN16)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9" t="str">
        <f>IF('Rekapitulácia stavby'!E17="","",'Rekapitulácia stavby'!E17)</f>
        <v xml:space="preserve"> </v>
      </c>
      <c r="F19" s="31"/>
      <c r="G19" s="31"/>
      <c r="H19" s="31"/>
      <c r="I19" s="108" t="s">
        <v>26</v>
      </c>
      <c r="J19" s="109" t="str">
        <f>IF('Rekapitulácia stavby'!AN17="","",'Rekapitulácia stavby'!AN17)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8" t="s">
        <v>32</v>
      </c>
      <c r="E21" s="31"/>
      <c r="F21" s="31"/>
      <c r="G21" s="31"/>
      <c r="H21" s="31"/>
      <c r="I21" s="108" t="s">
        <v>24</v>
      </c>
      <c r="J21" s="109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9" t="s">
        <v>33</v>
      </c>
      <c r="F22" s="31"/>
      <c r="G22" s="31"/>
      <c r="H22" s="31"/>
      <c r="I22" s="108" t="s">
        <v>26</v>
      </c>
      <c r="J22" s="109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8" t="s">
        <v>34</v>
      </c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6" t="s">
        <v>1</v>
      </c>
      <c r="F25" s="266"/>
      <c r="G25" s="266"/>
      <c r="H25" s="266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4"/>
      <c r="E27" s="114"/>
      <c r="F27" s="114"/>
      <c r="G27" s="114"/>
      <c r="H27" s="114"/>
      <c r="I27" s="114"/>
      <c r="J27" s="114"/>
      <c r="K27" s="114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5" t="s">
        <v>35</v>
      </c>
      <c r="E28" s="31"/>
      <c r="F28" s="31"/>
      <c r="G28" s="31"/>
      <c r="H28" s="31"/>
      <c r="I28" s="31"/>
      <c r="J28" s="116">
        <f>ROUND(J125, 2)</f>
        <v>0</v>
      </c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4"/>
      <c r="E29" s="114"/>
      <c r="F29" s="114"/>
      <c r="G29" s="114"/>
      <c r="H29" s="114"/>
      <c r="I29" s="114"/>
      <c r="J29" s="114"/>
      <c r="K29" s="114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7" t="s">
        <v>37</v>
      </c>
      <c r="G30" s="31"/>
      <c r="H30" s="31"/>
      <c r="I30" s="117" t="s">
        <v>36</v>
      </c>
      <c r="J30" s="117" t="s">
        <v>38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8" t="s">
        <v>39</v>
      </c>
      <c r="E31" s="119" t="s">
        <v>40</v>
      </c>
      <c r="F31" s="120">
        <f>ROUND((SUM(BE125:BE192)),  2)</f>
        <v>0</v>
      </c>
      <c r="G31" s="121"/>
      <c r="H31" s="121"/>
      <c r="I31" s="122">
        <v>0.2</v>
      </c>
      <c r="J31" s="120">
        <f>ROUND(((SUM(BE125:BE192))*I31),  2)</f>
        <v>0</v>
      </c>
      <c r="K31" s="31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19" t="s">
        <v>41</v>
      </c>
      <c r="F32" s="120">
        <f>ROUND((SUM(BF125:BF192)),  2)</f>
        <v>0</v>
      </c>
      <c r="G32" s="121"/>
      <c r="H32" s="121"/>
      <c r="I32" s="122">
        <v>0.2</v>
      </c>
      <c r="J32" s="120">
        <f>ROUND(((SUM(BF125:BF192))*I32), 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8" t="s">
        <v>42</v>
      </c>
      <c r="F33" s="123">
        <f>ROUND((SUM(BG125:BG192)),  2)</f>
        <v>0</v>
      </c>
      <c r="G33" s="31"/>
      <c r="H33" s="31"/>
      <c r="I33" s="124">
        <v>0.2</v>
      </c>
      <c r="J33" s="123">
        <f>0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8" t="s">
        <v>43</v>
      </c>
      <c r="F34" s="123">
        <f>ROUND((SUM(BH125:BH192)),  2)</f>
        <v>0</v>
      </c>
      <c r="G34" s="31"/>
      <c r="H34" s="31"/>
      <c r="I34" s="124">
        <v>0.2</v>
      </c>
      <c r="J34" s="123">
        <f>0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9" t="s">
        <v>44</v>
      </c>
      <c r="F35" s="120">
        <f>ROUND((SUM(BI125:BI192)),  2)</f>
        <v>0</v>
      </c>
      <c r="G35" s="121"/>
      <c r="H35" s="121"/>
      <c r="I35" s="122">
        <v>0</v>
      </c>
      <c r="J35" s="120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5"/>
      <c r="D37" s="126" t="s">
        <v>45</v>
      </c>
      <c r="E37" s="127"/>
      <c r="F37" s="127"/>
      <c r="G37" s="128" t="s">
        <v>46</v>
      </c>
      <c r="H37" s="129" t="s">
        <v>47</v>
      </c>
      <c r="I37" s="127"/>
      <c r="J37" s="130">
        <f>SUM(J28:J35)</f>
        <v>0</v>
      </c>
      <c r="K37" s="1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40" t="str">
        <f>E7</f>
        <v>Výmena kotlov v havarijnom stave</v>
      </c>
      <c r="F85" s="267"/>
      <c r="G85" s="267"/>
      <c r="H85" s="267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Farského 1272/9, Bratislava</v>
      </c>
      <c r="G87" s="33"/>
      <c r="H87" s="33"/>
      <c r="I87" s="26" t="s">
        <v>21</v>
      </c>
      <c r="J87" s="67" t="str">
        <f>IF(J10="","",J10)</f>
        <v>7. 12. 2021</v>
      </c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23</v>
      </c>
      <c r="D89" s="33"/>
      <c r="E89" s="33"/>
      <c r="F89" s="24" t="str">
        <f>E13</f>
        <v>SOŠ gastronómie a hotelových služieb</v>
      </c>
      <c r="G89" s="33"/>
      <c r="H89" s="33"/>
      <c r="I89" s="26" t="s">
        <v>29</v>
      </c>
      <c r="J89" s="29" t="str">
        <f>E19</f>
        <v xml:space="preserve"> 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25.7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>Bratislavský samospávny kraj</v>
      </c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3" t="s">
        <v>84</v>
      </c>
      <c r="D92" s="144"/>
      <c r="E92" s="144"/>
      <c r="F92" s="144"/>
      <c r="G92" s="144"/>
      <c r="H92" s="144"/>
      <c r="I92" s="144"/>
      <c r="J92" s="145" t="s">
        <v>85</v>
      </c>
      <c r="K92" s="144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46" t="s">
        <v>86</v>
      </c>
      <c r="D94" s="33"/>
      <c r="E94" s="33"/>
      <c r="F94" s="33"/>
      <c r="G94" s="33"/>
      <c r="H94" s="33"/>
      <c r="I94" s="33"/>
      <c r="J94" s="85">
        <f>J125</f>
        <v>0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5" customHeight="1">
      <c r="B95" s="147"/>
      <c r="C95" s="148"/>
      <c r="D95" s="149" t="s">
        <v>88</v>
      </c>
      <c r="E95" s="150"/>
      <c r="F95" s="150"/>
      <c r="G95" s="150"/>
      <c r="H95" s="150"/>
      <c r="I95" s="150"/>
      <c r="J95" s="151">
        <f>J126</f>
        <v>0</v>
      </c>
      <c r="K95" s="148"/>
      <c r="L95" s="152"/>
    </row>
    <row r="96" spans="1:47" s="10" customFormat="1" ht="19.899999999999999" customHeight="1">
      <c r="B96" s="153"/>
      <c r="C96" s="154"/>
      <c r="D96" s="155" t="s">
        <v>89</v>
      </c>
      <c r="E96" s="156"/>
      <c r="F96" s="156"/>
      <c r="G96" s="156"/>
      <c r="H96" s="156"/>
      <c r="I96" s="156"/>
      <c r="J96" s="157">
        <f>J127</f>
        <v>0</v>
      </c>
      <c r="K96" s="154"/>
      <c r="L96" s="158"/>
    </row>
    <row r="97" spans="1:31" s="9" customFormat="1" ht="24.95" customHeight="1">
      <c r="B97" s="147"/>
      <c r="C97" s="148"/>
      <c r="D97" s="149" t="s">
        <v>90</v>
      </c>
      <c r="E97" s="150"/>
      <c r="F97" s="150"/>
      <c r="G97" s="150"/>
      <c r="H97" s="150"/>
      <c r="I97" s="150"/>
      <c r="J97" s="151">
        <f>J133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91</v>
      </c>
      <c r="E98" s="156"/>
      <c r="F98" s="156"/>
      <c r="G98" s="156"/>
      <c r="H98" s="156"/>
      <c r="I98" s="156"/>
      <c r="J98" s="157">
        <f>J134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92</v>
      </c>
      <c r="E99" s="156"/>
      <c r="F99" s="156"/>
      <c r="G99" s="156"/>
      <c r="H99" s="156"/>
      <c r="I99" s="156"/>
      <c r="J99" s="157">
        <f>J141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93</v>
      </c>
      <c r="E100" s="156"/>
      <c r="F100" s="156"/>
      <c r="G100" s="156"/>
      <c r="H100" s="156"/>
      <c r="I100" s="156"/>
      <c r="J100" s="157">
        <f>J145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94</v>
      </c>
      <c r="E101" s="156"/>
      <c r="F101" s="156"/>
      <c r="G101" s="156"/>
      <c r="H101" s="156"/>
      <c r="I101" s="156"/>
      <c r="J101" s="157">
        <f>J151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95</v>
      </c>
      <c r="E102" s="156"/>
      <c r="F102" s="156"/>
      <c r="G102" s="156"/>
      <c r="H102" s="156"/>
      <c r="I102" s="156"/>
      <c r="J102" s="157">
        <f>J164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96</v>
      </c>
      <c r="E103" s="156"/>
      <c r="F103" s="156"/>
      <c r="G103" s="156"/>
      <c r="H103" s="156"/>
      <c r="I103" s="156"/>
      <c r="J103" s="157">
        <f>J174</f>
        <v>0</v>
      </c>
      <c r="K103" s="154"/>
      <c r="L103" s="158"/>
    </row>
    <row r="104" spans="1:31" s="9" customFormat="1" ht="24.95" customHeight="1">
      <c r="B104" s="147"/>
      <c r="C104" s="148"/>
      <c r="D104" s="149" t="s">
        <v>97</v>
      </c>
      <c r="E104" s="150"/>
      <c r="F104" s="150"/>
      <c r="G104" s="150"/>
      <c r="H104" s="150"/>
      <c r="I104" s="150"/>
      <c r="J104" s="151">
        <f>J178</f>
        <v>0</v>
      </c>
      <c r="K104" s="148"/>
      <c r="L104" s="152"/>
    </row>
    <row r="105" spans="1:31" s="10" customFormat="1" ht="19.899999999999999" customHeight="1">
      <c r="B105" s="153"/>
      <c r="C105" s="154"/>
      <c r="D105" s="155" t="s">
        <v>98</v>
      </c>
      <c r="E105" s="156"/>
      <c r="F105" s="156"/>
      <c r="G105" s="156"/>
      <c r="H105" s="156"/>
      <c r="I105" s="156"/>
      <c r="J105" s="157">
        <f>J179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99</v>
      </c>
      <c r="E106" s="156"/>
      <c r="F106" s="156"/>
      <c r="G106" s="156"/>
      <c r="H106" s="156"/>
      <c r="I106" s="156"/>
      <c r="J106" s="157">
        <f>J187</f>
        <v>0</v>
      </c>
      <c r="K106" s="154"/>
      <c r="L106" s="158"/>
    </row>
    <row r="107" spans="1:31" s="9" customFormat="1" ht="24.95" customHeight="1">
      <c r="B107" s="147"/>
      <c r="C107" s="148"/>
      <c r="D107" s="149" t="s">
        <v>100</v>
      </c>
      <c r="E107" s="150"/>
      <c r="F107" s="150"/>
      <c r="G107" s="150"/>
      <c r="H107" s="150"/>
      <c r="I107" s="150"/>
      <c r="J107" s="151">
        <f>J191</f>
        <v>0</v>
      </c>
      <c r="K107" s="148"/>
      <c r="L107" s="152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5" s="2" customFormat="1" ht="6.95" customHeight="1">
      <c r="A113" s="31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24.95" customHeight="1">
      <c r="A114" s="31"/>
      <c r="B114" s="32"/>
      <c r="C114" s="20" t="s">
        <v>101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40" t="str">
        <f>E7</f>
        <v>Výmena kotlov v havarijnom stave</v>
      </c>
      <c r="F117" s="267"/>
      <c r="G117" s="267"/>
      <c r="H117" s="267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3"/>
      <c r="E119" s="33"/>
      <c r="F119" s="24" t="str">
        <f>F10</f>
        <v>Farského 1272/9, Bratislava</v>
      </c>
      <c r="G119" s="33"/>
      <c r="H119" s="33"/>
      <c r="I119" s="26" t="s">
        <v>21</v>
      </c>
      <c r="J119" s="67" t="str">
        <f>IF(J10="","",J10)</f>
        <v>7. 12. 2021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23</v>
      </c>
      <c r="D121" s="33"/>
      <c r="E121" s="33"/>
      <c r="F121" s="24" t="str">
        <f>E13</f>
        <v>SOŠ gastronómie a hotelových služieb</v>
      </c>
      <c r="G121" s="33"/>
      <c r="H121" s="33"/>
      <c r="I121" s="26" t="s">
        <v>29</v>
      </c>
      <c r="J121" s="29" t="str">
        <f>E19</f>
        <v xml:space="preserve"> 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5.7" customHeight="1">
      <c r="A122" s="31"/>
      <c r="B122" s="32"/>
      <c r="C122" s="26" t="s">
        <v>27</v>
      </c>
      <c r="D122" s="33"/>
      <c r="E122" s="33"/>
      <c r="F122" s="24" t="str">
        <f>IF(E16="","",E16)</f>
        <v>Vyplň údaj</v>
      </c>
      <c r="G122" s="33"/>
      <c r="H122" s="33"/>
      <c r="I122" s="26" t="s">
        <v>32</v>
      </c>
      <c r="J122" s="29" t="str">
        <f>E22</f>
        <v>Bratislavský samospávny kraj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59"/>
      <c r="B124" s="160"/>
      <c r="C124" s="161" t="s">
        <v>102</v>
      </c>
      <c r="D124" s="162" t="s">
        <v>60</v>
      </c>
      <c r="E124" s="162" t="s">
        <v>56</v>
      </c>
      <c r="F124" s="162" t="s">
        <v>57</v>
      </c>
      <c r="G124" s="162" t="s">
        <v>103</v>
      </c>
      <c r="H124" s="162" t="s">
        <v>104</v>
      </c>
      <c r="I124" s="162" t="s">
        <v>105</v>
      </c>
      <c r="J124" s="163" t="s">
        <v>85</v>
      </c>
      <c r="K124" s="164" t="s">
        <v>106</v>
      </c>
      <c r="L124" s="165"/>
      <c r="M124" s="76" t="s">
        <v>1</v>
      </c>
      <c r="N124" s="77" t="s">
        <v>39</v>
      </c>
      <c r="O124" s="77" t="s">
        <v>107</v>
      </c>
      <c r="P124" s="77" t="s">
        <v>108</v>
      </c>
      <c r="Q124" s="77" t="s">
        <v>109</v>
      </c>
      <c r="R124" s="77" t="s">
        <v>110</v>
      </c>
      <c r="S124" s="77" t="s">
        <v>111</v>
      </c>
      <c r="T124" s="78" t="s">
        <v>112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5" s="2" customFormat="1" ht="22.9" customHeight="1">
      <c r="A125" s="31"/>
      <c r="B125" s="32"/>
      <c r="C125" s="83" t="s">
        <v>86</v>
      </c>
      <c r="D125" s="33"/>
      <c r="E125" s="33"/>
      <c r="F125" s="33"/>
      <c r="G125" s="33"/>
      <c r="H125" s="33"/>
      <c r="I125" s="33"/>
      <c r="J125" s="166">
        <f>BK125</f>
        <v>0</v>
      </c>
      <c r="K125" s="33"/>
      <c r="L125" s="36"/>
      <c r="M125" s="79"/>
      <c r="N125" s="167"/>
      <c r="O125" s="80"/>
      <c r="P125" s="168">
        <f>P126+P133+P178+P191</f>
        <v>0</v>
      </c>
      <c r="Q125" s="80"/>
      <c r="R125" s="168">
        <f>R126+R133+R178+R191</f>
        <v>0.67679</v>
      </c>
      <c r="S125" s="80"/>
      <c r="T125" s="169">
        <f>T126+T133+T178+T191</f>
        <v>2.1437500000000003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74</v>
      </c>
      <c r="AU125" s="14" t="s">
        <v>87</v>
      </c>
      <c r="BK125" s="170">
        <f>BK126+BK133+BK178+BK191</f>
        <v>0</v>
      </c>
    </row>
    <row r="126" spans="1:65" s="12" customFormat="1" ht="25.9" customHeight="1">
      <c r="B126" s="171"/>
      <c r="C126" s="172"/>
      <c r="D126" s="173" t="s">
        <v>74</v>
      </c>
      <c r="E126" s="174" t="s">
        <v>113</v>
      </c>
      <c r="F126" s="174" t="s">
        <v>114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0</v>
      </c>
      <c r="S126" s="179"/>
      <c r="T126" s="181">
        <f>T127</f>
        <v>0</v>
      </c>
      <c r="AR126" s="182" t="s">
        <v>80</v>
      </c>
      <c r="AT126" s="183" t="s">
        <v>74</v>
      </c>
      <c r="AU126" s="183" t="s">
        <v>75</v>
      </c>
      <c r="AY126" s="182" t="s">
        <v>115</v>
      </c>
      <c r="BK126" s="184">
        <f>BK127</f>
        <v>0</v>
      </c>
    </row>
    <row r="127" spans="1:65" s="12" customFormat="1" ht="22.9" customHeight="1">
      <c r="B127" s="171"/>
      <c r="C127" s="172"/>
      <c r="D127" s="173" t="s">
        <v>74</v>
      </c>
      <c r="E127" s="185" t="s">
        <v>116</v>
      </c>
      <c r="F127" s="185" t="s">
        <v>117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SUM(P128:P132)</f>
        <v>0</v>
      </c>
      <c r="Q127" s="179"/>
      <c r="R127" s="180">
        <f>SUM(R128:R132)</f>
        <v>0</v>
      </c>
      <c r="S127" s="179"/>
      <c r="T127" s="181">
        <f>SUM(T128:T132)</f>
        <v>0</v>
      </c>
      <c r="AR127" s="182" t="s">
        <v>80</v>
      </c>
      <c r="AT127" s="183" t="s">
        <v>74</v>
      </c>
      <c r="AU127" s="183" t="s">
        <v>80</v>
      </c>
      <c r="AY127" s="182" t="s">
        <v>115</v>
      </c>
      <c r="BK127" s="184">
        <f>SUM(BK128:BK132)</f>
        <v>0</v>
      </c>
    </row>
    <row r="128" spans="1:65" s="2" customFormat="1" ht="21.75" customHeight="1">
      <c r="A128" s="31"/>
      <c r="B128" s="32"/>
      <c r="C128" s="187" t="s">
        <v>80</v>
      </c>
      <c r="D128" s="187" t="s">
        <v>118</v>
      </c>
      <c r="E128" s="188" t="s">
        <v>119</v>
      </c>
      <c r="F128" s="189" t="s">
        <v>120</v>
      </c>
      <c r="G128" s="190" t="s">
        <v>121</v>
      </c>
      <c r="H128" s="191">
        <v>2.1440000000000001</v>
      </c>
      <c r="I128" s="192"/>
      <c r="J128" s="193">
        <f>ROUND(I128*H128,2)</f>
        <v>0</v>
      </c>
      <c r="K128" s="194"/>
      <c r="L128" s="36"/>
      <c r="M128" s="195" t="s">
        <v>1</v>
      </c>
      <c r="N128" s="196" t="s">
        <v>41</v>
      </c>
      <c r="O128" s="7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9" t="s">
        <v>122</v>
      </c>
      <c r="AT128" s="199" t="s">
        <v>118</v>
      </c>
      <c r="AU128" s="199" t="s">
        <v>123</v>
      </c>
      <c r="AY128" s="14" t="s">
        <v>115</v>
      </c>
      <c r="BE128" s="200">
        <f>IF(N128="základná",J128,0)</f>
        <v>0</v>
      </c>
      <c r="BF128" s="200">
        <f>IF(N128="znížená",J128,0)</f>
        <v>0</v>
      </c>
      <c r="BG128" s="200">
        <f>IF(N128="zákl. prenesená",J128,0)</f>
        <v>0</v>
      </c>
      <c r="BH128" s="200">
        <f>IF(N128="zníž. prenesená",J128,0)</f>
        <v>0</v>
      </c>
      <c r="BI128" s="200">
        <f>IF(N128="nulová",J128,0)</f>
        <v>0</v>
      </c>
      <c r="BJ128" s="14" t="s">
        <v>123</v>
      </c>
      <c r="BK128" s="200">
        <f>ROUND(I128*H128,2)</f>
        <v>0</v>
      </c>
      <c r="BL128" s="14" t="s">
        <v>122</v>
      </c>
      <c r="BM128" s="199" t="s">
        <v>124</v>
      </c>
    </row>
    <row r="129" spans="1:65" s="2" customFormat="1" ht="24.2" customHeight="1">
      <c r="A129" s="31"/>
      <c r="B129" s="32"/>
      <c r="C129" s="187" t="s">
        <v>123</v>
      </c>
      <c r="D129" s="187" t="s">
        <v>118</v>
      </c>
      <c r="E129" s="188" t="s">
        <v>125</v>
      </c>
      <c r="F129" s="189" t="s">
        <v>126</v>
      </c>
      <c r="G129" s="190" t="s">
        <v>121</v>
      </c>
      <c r="H129" s="191">
        <v>153.1</v>
      </c>
      <c r="I129" s="192"/>
      <c r="J129" s="193">
        <f>ROUND(I129*H129,2)</f>
        <v>0</v>
      </c>
      <c r="K129" s="194"/>
      <c r="L129" s="36"/>
      <c r="M129" s="195" t="s">
        <v>1</v>
      </c>
      <c r="N129" s="196" t="s">
        <v>41</v>
      </c>
      <c r="O129" s="72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9" t="s">
        <v>122</v>
      </c>
      <c r="AT129" s="199" t="s">
        <v>118</v>
      </c>
      <c r="AU129" s="199" t="s">
        <v>123</v>
      </c>
      <c r="AY129" s="14" t="s">
        <v>115</v>
      </c>
      <c r="BE129" s="200">
        <f>IF(N129="základná",J129,0)</f>
        <v>0</v>
      </c>
      <c r="BF129" s="200">
        <f>IF(N129="znížená",J129,0)</f>
        <v>0</v>
      </c>
      <c r="BG129" s="200">
        <f>IF(N129="zákl. prenesená",J129,0)</f>
        <v>0</v>
      </c>
      <c r="BH129" s="200">
        <f>IF(N129="zníž. prenesená",J129,0)</f>
        <v>0</v>
      </c>
      <c r="BI129" s="200">
        <f>IF(N129="nulová",J129,0)</f>
        <v>0</v>
      </c>
      <c r="BJ129" s="14" t="s">
        <v>123</v>
      </c>
      <c r="BK129" s="200">
        <f>ROUND(I129*H129,2)</f>
        <v>0</v>
      </c>
      <c r="BL129" s="14" t="s">
        <v>122</v>
      </c>
      <c r="BM129" s="199" t="s">
        <v>127</v>
      </c>
    </row>
    <row r="130" spans="1:65" s="2" customFormat="1" ht="24.2" customHeight="1">
      <c r="A130" s="31"/>
      <c r="B130" s="32"/>
      <c r="C130" s="187" t="s">
        <v>128</v>
      </c>
      <c r="D130" s="187" t="s">
        <v>118</v>
      </c>
      <c r="E130" s="188" t="s">
        <v>129</v>
      </c>
      <c r="F130" s="189" t="s">
        <v>130</v>
      </c>
      <c r="G130" s="190" t="s">
        <v>121</v>
      </c>
      <c r="H130" s="191">
        <v>2.1440000000000001</v>
      </c>
      <c r="I130" s="192"/>
      <c r="J130" s="193">
        <f>ROUND(I130*H130,2)</f>
        <v>0</v>
      </c>
      <c r="K130" s="194"/>
      <c r="L130" s="36"/>
      <c r="M130" s="195" t="s">
        <v>1</v>
      </c>
      <c r="N130" s="196" t="s">
        <v>41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9" t="s">
        <v>122</v>
      </c>
      <c r="AT130" s="199" t="s">
        <v>118</v>
      </c>
      <c r="AU130" s="199" t="s">
        <v>123</v>
      </c>
      <c r="AY130" s="14" t="s">
        <v>115</v>
      </c>
      <c r="BE130" s="200">
        <f>IF(N130="základná",J130,0)</f>
        <v>0</v>
      </c>
      <c r="BF130" s="200">
        <f>IF(N130="znížená",J130,0)</f>
        <v>0</v>
      </c>
      <c r="BG130" s="200">
        <f>IF(N130="zákl. prenesená",J130,0)</f>
        <v>0</v>
      </c>
      <c r="BH130" s="200">
        <f>IF(N130="zníž. prenesená",J130,0)</f>
        <v>0</v>
      </c>
      <c r="BI130" s="200">
        <f>IF(N130="nulová",J130,0)</f>
        <v>0</v>
      </c>
      <c r="BJ130" s="14" t="s">
        <v>123</v>
      </c>
      <c r="BK130" s="200">
        <f>ROUND(I130*H130,2)</f>
        <v>0</v>
      </c>
      <c r="BL130" s="14" t="s">
        <v>122</v>
      </c>
      <c r="BM130" s="199" t="s">
        <v>131</v>
      </c>
    </row>
    <row r="131" spans="1:65" s="2" customFormat="1" ht="24.2" customHeight="1">
      <c r="A131" s="31"/>
      <c r="B131" s="32"/>
      <c r="C131" s="187" t="s">
        <v>122</v>
      </c>
      <c r="D131" s="187" t="s">
        <v>118</v>
      </c>
      <c r="E131" s="188" t="s">
        <v>132</v>
      </c>
      <c r="F131" s="189" t="s">
        <v>133</v>
      </c>
      <c r="G131" s="190" t="s">
        <v>121</v>
      </c>
      <c r="H131" s="191">
        <v>2.1440000000000001</v>
      </c>
      <c r="I131" s="192"/>
      <c r="J131" s="193">
        <f>ROUND(I131*H131,2)</f>
        <v>0</v>
      </c>
      <c r="K131" s="194"/>
      <c r="L131" s="36"/>
      <c r="M131" s="195" t="s">
        <v>1</v>
      </c>
      <c r="N131" s="196" t="s">
        <v>41</v>
      </c>
      <c r="O131" s="72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9" t="s">
        <v>122</v>
      </c>
      <c r="AT131" s="199" t="s">
        <v>118</v>
      </c>
      <c r="AU131" s="199" t="s">
        <v>123</v>
      </c>
      <c r="AY131" s="14" t="s">
        <v>115</v>
      </c>
      <c r="BE131" s="200">
        <f>IF(N131="základná",J131,0)</f>
        <v>0</v>
      </c>
      <c r="BF131" s="200">
        <f>IF(N131="znížená",J131,0)</f>
        <v>0</v>
      </c>
      <c r="BG131" s="200">
        <f>IF(N131="zákl. prenesená",J131,0)</f>
        <v>0</v>
      </c>
      <c r="BH131" s="200">
        <f>IF(N131="zníž. prenesená",J131,0)</f>
        <v>0</v>
      </c>
      <c r="BI131" s="200">
        <f>IF(N131="nulová",J131,0)</f>
        <v>0</v>
      </c>
      <c r="BJ131" s="14" t="s">
        <v>123</v>
      </c>
      <c r="BK131" s="200">
        <f>ROUND(I131*H131,2)</f>
        <v>0</v>
      </c>
      <c r="BL131" s="14" t="s">
        <v>122</v>
      </c>
      <c r="BM131" s="199" t="s">
        <v>134</v>
      </c>
    </row>
    <row r="132" spans="1:65" s="2" customFormat="1" ht="16.5" customHeight="1">
      <c r="A132" s="31"/>
      <c r="B132" s="32"/>
      <c r="C132" s="187" t="s">
        <v>135</v>
      </c>
      <c r="D132" s="187" t="s">
        <v>118</v>
      </c>
      <c r="E132" s="188" t="s">
        <v>136</v>
      </c>
      <c r="F132" s="189" t="s">
        <v>137</v>
      </c>
      <c r="G132" s="190" t="s">
        <v>138</v>
      </c>
      <c r="H132" s="191">
        <v>1</v>
      </c>
      <c r="I132" s="192"/>
      <c r="J132" s="193">
        <f>ROUND(I132*H132,2)</f>
        <v>0</v>
      </c>
      <c r="K132" s="194"/>
      <c r="L132" s="36"/>
      <c r="M132" s="195" t="s">
        <v>1</v>
      </c>
      <c r="N132" s="196" t="s">
        <v>41</v>
      </c>
      <c r="O132" s="72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9" t="s">
        <v>122</v>
      </c>
      <c r="AT132" s="199" t="s">
        <v>118</v>
      </c>
      <c r="AU132" s="199" t="s">
        <v>123</v>
      </c>
      <c r="AY132" s="14" t="s">
        <v>115</v>
      </c>
      <c r="BE132" s="200">
        <f>IF(N132="základná",J132,0)</f>
        <v>0</v>
      </c>
      <c r="BF132" s="200">
        <f>IF(N132="znížená",J132,0)</f>
        <v>0</v>
      </c>
      <c r="BG132" s="200">
        <f>IF(N132="zákl. prenesená",J132,0)</f>
        <v>0</v>
      </c>
      <c r="BH132" s="200">
        <f>IF(N132="zníž. prenesená",J132,0)</f>
        <v>0</v>
      </c>
      <c r="BI132" s="200">
        <f>IF(N132="nulová",J132,0)</f>
        <v>0</v>
      </c>
      <c r="BJ132" s="14" t="s">
        <v>123</v>
      </c>
      <c r="BK132" s="200">
        <f>ROUND(I132*H132,2)</f>
        <v>0</v>
      </c>
      <c r="BL132" s="14" t="s">
        <v>122</v>
      </c>
      <c r="BM132" s="199" t="s">
        <v>139</v>
      </c>
    </row>
    <row r="133" spans="1:65" s="12" customFormat="1" ht="25.9" customHeight="1">
      <c r="B133" s="171"/>
      <c r="C133" s="172"/>
      <c r="D133" s="173" t="s">
        <v>74</v>
      </c>
      <c r="E133" s="174" t="s">
        <v>140</v>
      </c>
      <c r="F133" s="174" t="s">
        <v>141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P134+P141+P145+P151+P164+P174</f>
        <v>0</v>
      </c>
      <c r="Q133" s="179"/>
      <c r="R133" s="180">
        <f>R134+R141+R145+R151+R164+R174</f>
        <v>0.67629000000000006</v>
      </c>
      <c r="S133" s="179"/>
      <c r="T133" s="181">
        <f>T134+T141+T145+T151+T164+T174</f>
        <v>2.1437500000000003</v>
      </c>
      <c r="AR133" s="182" t="s">
        <v>80</v>
      </c>
      <c r="AT133" s="183" t="s">
        <v>74</v>
      </c>
      <c r="AU133" s="183" t="s">
        <v>75</v>
      </c>
      <c r="AY133" s="182" t="s">
        <v>115</v>
      </c>
      <c r="BK133" s="184">
        <f>BK134+BK141+BK145+BK151+BK164+BK174</f>
        <v>0</v>
      </c>
    </row>
    <row r="134" spans="1:65" s="12" customFormat="1" ht="22.9" customHeight="1">
      <c r="B134" s="171"/>
      <c r="C134" s="172"/>
      <c r="D134" s="173" t="s">
        <v>74</v>
      </c>
      <c r="E134" s="185" t="s">
        <v>142</v>
      </c>
      <c r="F134" s="185" t="s">
        <v>143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SUM(P135:P140)</f>
        <v>0</v>
      </c>
      <c r="Q134" s="179"/>
      <c r="R134" s="180">
        <f>SUM(R135:R140)</f>
        <v>1.1939999999999997E-2</v>
      </c>
      <c r="S134" s="179"/>
      <c r="T134" s="181">
        <f>SUM(T135:T140)</f>
        <v>0</v>
      </c>
      <c r="AR134" s="182" t="s">
        <v>80</v>
      </c>
      <c r="AT134" s="183" t="s">
        <v>74</v>
      </c>
      <c r="AU134" s="183" t="s">
        <v>80</v>
      </c>
      <c r="AY134" s="182" t="s">
        <v>115</v>
      </c>
      <c r="BK134" s="184">
        <f>SUM(BK135:BK140)</f>
        <v>0</v>
      </c>
    </row>
    <row r="135" spans="1:65" s="2" customFormat="1" ht="16.5" customHeight="1">
      <c r="A135" s="31"/>
      <c r="B135" s="32"/>
      <c r="C135" s="187" t="s">
        <v>144</v>
      </c>
      <c r="D135" s="187" t="s">
        <v>118</v>
      </c>
      <c r="E135" s="188" t="s">
        <v>145</v>
      </c>
      <c r="F135" s="189" t="s">
        <v>146</v>
      </c>
      <c r="G135" s="190" t="s">
        <v>138</v>
      </c>
      <c r="H135" s="191">
        <v>22</v>
      </c>
      <c r="I135" s="192"/>
      <c r="J135" s="193">
        <f t="shared" ref="J135:J140" si="0">ROUND(I135*H135,2)</f>
        <v>0</v>
      </c>
      <c r="K135" s="194"/>
      <c r="L135" s="36"/>
      <c r="M135" s="195" t="s">
        <v>1</v>
      </c>
      <c r="N135" s="196" t="s">
        <v>41</v>
      </c>
      <c r="O135" s="72"/>
      <c r="P135" s="197">
        <f t="shared" ref="P135:P140" si="1">O135*H135</f>
        <v>0</v>
      </c>
      <c r="Q135" s="197">
        <v>2.0000000000000002E-5</v>
      </c>
      <c r="R135" s="197">
        <f t="shared" ref="R135:R140" si="2">Q135*H135</f>
        <v>4.4000000000000002E-4</v>
      </c>
      <c r="S135" s="197">
        <v>0</v>
      </c>
      <c r="T135" s="198">
        <f t="shared" ref="T135:T140" si="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9" t="s">
        <v>147</v>
      </c>
      <c r="AT135" s="199" t="s">
        <v>118</v>
      </c>
      <c r="AU135" s="199" t="s">
        <v>123</v>
      </c>
      <c r="AY135" s="14" t="s">
        <v>115</v>
      </c>
      <c r="BE135" s="200">
        <f t="shared" ref="BE135:BE140" si="4">IF(N135="základná",J135,0)</f>
        <v>0</v>
      </c>
      <c r="BF135" s="200">
        <f t="shared" ref="BF135:BF140" si="5">IF(N135="znížená",J135,0)</f>
        <v>0</v>
      </c>
      <c r="BG135" s="200">
        <f t="shared" ref="BG135:BG140" si="6">IF(N135="zákl. prenesená",J135,0)</f>
        <v>0</v>
      </c>
      <c r="BH135" s="200">
        <f t="shared" ref="BH135:BH140" si="7">IF(N135="zníž. prenesená",J135,0)</f>
        <v>0</v>
      </c>
      <c r="BI135" s="200">
        <f t="shared" ref="BI135:BI140" si="8">IF(N135="nulová",J135,0)</f>
        <v>0</v>
      </c>
      <c r="BJ135" s="14" t="s">
        <v>123</v>
      </c>
      <c r="BK135" s="200">
        <f t="shared" ref="BK135:BK140" si="9">ROUND(I135*H135,2)</f>
        <v>0</v>
      </c>
      <c r="BL135" s="14" t="s">
        <v>147</v>
      </c>
      <c r="BM135" s="199" t="s">
        <v>148</v>
      </c>
    </row>
    <row r="136" spans="1:65" s="2" customFormat="1" ht="16.5" customHeight="1">
      <c r="A136" s="31"/>
      <c r="B136" s="32"/>
      <c r="C136" s="201" t="s">
        <v>149</v>
      </c>
      <c r="D136" s="201" t="s">
        <v>150</v>
      </c>
      <c r="E136" s="202" t="s">
        <v>151</v>
      </c>
      <c r="F136" s="203" t="s">
        <v>152</v>
      </c>
      <c r="G136" s="204" t="s">
        <v>138</v>
      </c>
      <c r="H136" s="205">
        <v>22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41</v>
      </c>
      <c r="O136" s="72"/>
      <c r="P136" s="197">
        <f t="shared" si="1"/>
        <v>0</v>
      </c>
      <c r="Q136" s="197">
        <v>4.4999999999999999E-4</v>
      </c>
      <c r="R136" s="197">
        <f t="shared" si="2"/>
        <v>9.8999999999999991E-3</v>
      </c>
      <c r="S136" s="197">
        <v>0</v>
      </c>
      <c r="T136" s="19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9" t="s">
        <v>153</v>
      </c>
      <c r="AT136" s="199" t="s">
        <v>150</v>
      </c>
      <c r="AU136" s="199" t="s">
        <v>123</v>
      </c>
      <c r="AY136" s="14" t="s">
        <v>115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4" t="s">
        <v>123</v>
      </c>
      <c r="BK136" s="200">
        <f t="shared" si="9"/>
        <v>0</v>
      </c>
      <c r="BL136" s="14" t="s">
        <v>147</v>
      </c>
      <c r="BM136" s="199" t="s">
        <v>154</v>
      </c>
    </row>
    <row r="137" spans="1:65" s="2" customFormat="1" ht="16.5" customHeight="1">
      <c r="A137" s="31"/>
      <c r="B137" s="32"/>
      <c r="C137" s="201" t="s">
        <v>155</v>
      </c>
      <c r="D137" s="201" t="s">
        <v>150</v>
      </c>
      <c r="E137" s="202" t="s">
        <v>156</v>
      </c>
      <c r="F137" s="203" t="s">
        <v>157</v>
      </c>
      <c r="G137" s="204" t="s">
        <v>138</v>
      </c>
      <c r="H137" s="205">
        <v>22</v>
      </c>
      <c r="I137" s="206"/>
      <c r="J137" s="207">
        <f t="shared" si="0"/>
        <v>0</v>
      </c>
      <c r="K137" s="208"/>
      <c r="L137" s="209"/>
      <c r="M137" s="210" t="s">
        <v>1</v>
      </c>
      <c r="N137" s="211" t="s">
        <v>41</v>
      </c>
      <c r="O137" s="72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9" t="s">
        <v>153</v>
      </c>
      <c r="AT137" s="199" t="s">
        <v>150</v>
      </c>
      <c r="AU137" s="199" t="s">
        <v>123</v>
      </c>
      <c r="AY137" s="14" t="s">
        <v>115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4" t="s">
        <v>123</v>
      </c>
      <c r="BK137" s="200">
        <f t="shared" si="9"/>
        <v>0</v>
      </c>
      <c r="BL137" s="14" t="s">
        <v>147</v>
      </c>
      <c r="BM137" s="199" t="s">
        <v>158</v>
      </c>
    </row>
    <row r="138" spans="1:65" s="2" customFormat="1" ht="16.5" customHeight="1">
      <c r="A138" s="31"/>
      <c r="B138" s="32"/>
      <c r="C138" s="187" t="s">
        <v>116</v>
      </c>
      <c r="D138" s="187" t="s">
        <v>118</v>
      </c>
      <c r="E138" s="188" t="s">
        <v>159</v>
      </c>
      <c r="F138" s="189" t="s">
        <v>160</v>
      </c>
      <c r="G138" s="190" t="s">
        <v>138</v>
      </c>
      <c r="H138" s="191">
        <v>5</v>
      </c>
      <c r="I138" s="192"/>
      <c r="J138" s="193">
        <f t="shared" si="0"/>
        <v>0</v>
      </c>
      <c r="K138" s="194"/>
      <c r="L138" s="36"/>
      <c r="M138" s="195" t="s">
        <v>1</v>
      </c>
      <c r="N138" s="196" t="s">
        <v>41</v>
      </c>
      <c r="O138" s="72"/>
      <c r="P138" s="197">
        <f t="shared" si="1"/>
        <v>0</v>
      </c>
      <c r="Q138" s="197">
        <v>2.0000000000000002E-5</v>
      </c>
      <c r="R138" s="197">
        <f t="shared" si="2"/>
        <v>1E-4</v>
      </c>
      <c r="S138" s="197">
        <v>0</v>
      </c>
      <c r="T138" s="19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9" t="s">
        <v>122</v>
      </c>
      <c r="AT138" s="199" t="s">
        <v>118</v>
      </c>
      <c r="AU138" s="199" t="s">
        <v>123</v>
      </c>
      <c r="AY138" s="14" t="s">
        <v>115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4" t="s">
        <v>123</v>
      </c>
      <c r="BK138" s="200">
        <f t="shared" si="9"/>
        <v>0</v>
      </c>
      <c r="BL138" s="14" t="s">
        <v>122</v>
      </c>
      <c r="BM138" s="199" t="s">
        <v>161</v>
      </c>
    </row>
    <row r="139" spans="1:65" s="2" customFormat="1" ht="16.5" customHeight="1">
      <c r="A139" s="31"/>
      <c r="B139" s="32"/>
      <c r="C139" s="201" t="s">
        <v>162</v>
      </c>
      <c r="D139" s="201" t="s">
        <v>150</v>
      </c>
      <c r="E139" s="202" t="s">
        <v>163</v>
      </c>
      <c r="F139" s="203" t="s">
        <v>164</v>
      </c>
      <c r="G139" s="204" t="s">
        <v>138</v>
      </c>
      <c r="H139" s="205">
        <v>5</v>
      </c>
      <c r="I139" s="206"/>
      <c r="J139" s="207">
        <f t="shared" si="0"/>
        <v>0</v>
      </c>
      <c r="K139" s="208"/>
      <c r="L139" s="209"/>
      <c r="M139" s="210" t="s">
        <v>1</v>
      </c>
      <c r="N139" s="211" t="s">
        <v>41</v>
      </c>
      <c r="O139" s="72"/>
      <c r="P139" s="197">
        <f t="shared" si="1"/>
        <v>0</v>
      </c>
      <c r="Q139" s="197">
        <v>2.9999999999999997E-4</v>
      </c>
      <c r="R139" s="197">
        <f t="shared" si="2"/>
        <v>1.4999999999999998E-3</v>
      </c>
      <c r="S139" s="197">
        <v>0</v>
      </c>
      <c r="T139" s="19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9" t="s">
        <v>155</v>
      </c>
      <c r="AT139" s="199" t="s">
        <v>150</v>
      </c>
      <c r="AU139" s="199" t="s">
        <v>123</v>
      </c>
      <c r="AY139" s="14" t="s">
        <v>115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4" t="s">
        <v>123</v>
      </c>
      <c r="BK139" s="200">
        <f t="shared" si="9"/>
        <v>0</v>
      </c>
      <c r="BL139" s="14" t="s">
        <v>122</v>
      </c>
      <c r="BM139" s="199" t="s">
        <v>165</v>
      </c>
    </row>
    <row r="140" spans="1:65" s="2" customFormat="1" ht="21.75" customHeight="1">
      <c r="A140" s="31"/>
      <c r="B140" s="32"/>
      <c r="C140" s="187" t="s">
        <v>166</v>
      </c>
      <c r="D140" s="187" t="s">
        <v>118</v>
      </c>
      <c r="E140" s="188" t="s">
        <v>167</v>
      </c>
      <c r="F140" s="189" t="s">
        <v>168</v>
      </c>
      <c r="G140" s="190" t="s">
        <v>121</v>
      </c>
      <c r="H140" s="191">
        <v>0.01</v>
      </c>
      <c r="I140" s="192"/>
      <c r="J140" s="193">
        <f t="shared" si="0"/>
        <v>0</v>
      </c>
      <c r="K140" s="194"/>
      <c r="L140" s="36"/>
      <c r="M140" s="195" t="s">
        <v>1</v>
      </c>
      <c r="N140" s="196" t="s">
        <v>41</v>
      </c>
      <c r="O140" s="72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9" t="s">
        <v>122</v>
      </c>
      <c r="AT140" s="199" t="s">
        <v>118</v>
      </c>
      <c r="AU140" s="199" t="s">
        <v>123</v>
      </c>
      <c r="AY140" s="14" t="s">
        <v>115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4" t="s">
        <v>123</v>
      </c>
      <c r="BK140" s="200">
        <f t="shared" si="9"/>
        <v>0</v>
      </c>
      <c r="BL140" s="14" t="s">
        <v>122</v>
      </c>
      <c r="BM140" s="199" t="s">
        <v>169</v>
      </c>
    </row>
    <row r="141" spans="1:65" s="12" customFormat="1" ht="22.9" customHeight="1">
      <c r="B141" s="171"/>
      <c r="C141" s="172"/>
      <c r="D141" s="173" t="s">
        <v>74</v>
      </c>
      <c r="E141" s="185" t="s">
        <v>170</v>
      </c>
      <c r="F141" s="185" t="s">
        <v>171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SUM(P142:P144)</f>
        <v>0</v>
      </c>
      <c r="Q141" s="179"/>
      <c r="R141" s="180">
        <f>SUM(R142:R144)</f>
        <v>1.67E-3</v>
      </c>
      <c r="S141" s="179"/>
      <c r="T141" s="181">
        <f>SUM(T142:T144)</f>
        <v>0</v>
      </c>
      <c r="AR141" s="182" t="s">
        <v>123</v>
      </c>
      <c r="AT141" s="183" t="s">
        <v>74</v>
      </c>
      <c r="AU141" s="183" t="s">
        <v>80</v>
      </c>
      <c r="AY141" s="182" t="s">
        <v>115</v>
      </c>
      <c r="BK141" s="184">
        <f>SUM(BK142:BK144)</f>
        <v>0</v>
      </c>
    </row>
    <row r="142" spans="1:65" s="2" customFormat="1" ht="24.2" customHeight="1">
      <c r="A142" s="31"/>
      <c r="B142" s="32"/>
      <c r="C142" s="187" t="s">
        <v>172</v>
      </c>
      <c r="D142" s="187" t="s">
        <v>118</v>
      </c>
      <c r="E142" s="188" t="s">
        <v>173</v>
      </c>
      <c r="F142" s="189" t="s">
        <v>174</v>
      </c>
      <c r="G142" s="190" t="s">
        <v>138</v>
      </c>
      <c r="H142" s="191">
        <v>1</v>
      </c>
      <c r="I142" s="192"/>
      <c r="J142" s="193">
        <f>ROUND(I142*H142,2)</f>
        <v>0</v>
      </c>
      <c r="K142" s="194"/>
      <c r="L142" s="36"/>
      <c r="M142" s="195" t="s">
        <v>1</v>
      </c>
      <c r="N142" s="196" t="s">
        <v>41</v>
      </c>
      <c r="O142" s="72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9" t="s">
        <v>147</v>
      </c>
      <c r="AT142" s="199" t="s">
        <v>118</v>
      </c>
      <c r="AU142" s="199" t="s">
        <v>123</v>
      </c>
      <c r="AY142" s="14" t="s">
        <v>115</v>
      </c>
      <c r="BE142" s="200">
        <f>IF(N142="základná",J142,0)</f>
        <v>0</v>
      </c>
      <c r="BF142" s="200">
        <f>IF(N142="znížená",J142,0)</f>
        <v>0</v>
      </c>
      <c r="BG142" s="200">
        <f>IF(N142="zákl. prenesená",J142,0)</f>
        <v>0</v>
      </c>
      <c r="BH142" s="200">
        <f>IF(N142="zníž. prenesená",J142,0)</f>
        <v>0</v>
      </c>
      <c r="BI142" s="200">
        <f>IF(N142="nulová",J142,0)</f>
        <v>0</v>
      </c>
      <c r="BJ142" s="14" t="s">
        <v>123</v>
      </c>
      <c r="BK142" s="200">
        <f>ROUND(I142*H142,2)</f>
        <v>0</v>
      </c>
      <c r="BL142" s="14" t="s">
        <v>147</v>
      </c>
      <c r="BM142" s="199" t="s">
        <v>175</v>
      </c>
    </row>
    <row r="143" spans="1:65" s="2" customFormat="1" ht="24.2" customHeight="1">
      <c r="A143" s="31"/>
      <c r="B143" s="32"/>
      <c r="C143" s="201" t="s">
        <v>176</v>
      </c>
      <c r="D143" s="201" t="s">
        <v>150</v>
      </c>
      <c r="E143" s="202" t="s">
        <v>177</v>
      </c>
      <c r="F143" s="203" t="s">
        <v>178</v>
      </c>
      <c r="G143" s="204" t="s">
        <v>138</v>
      </c>
      <c r="H143" s="205">
        <v>1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72"/>
      <c r="P143" s="197">
        <f>O143*H143</f>
        <v>0</v>
      </c>
      <c r="Q143" s="197">
        <v>1.67E-3</v>
      </c>
      <c r="R143" s="197">
        <f>Q143*H143</f>
        <v>1.67E-3</v>
      </c>
      <c r="S143" s="197">
        <v>0</v>
      </c>
      <c r="T143" s="19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9" t="s">
        <v>153</v>
      </c>
      <c r="AT143" s="199" t="s">
        <v>150</v>
      </c>
      <c r="AU143" s="199" t="s">
        <v>123</v>
      </c>
      <c r="AY143" s="14" t="s">
        <v>115</v>
      </c>
      <c r="BE143" s="200">
        <f>IF(N143="základná",J143,0)</f>
        <v>0</v>
      </c>
      <c r="BF143" s="200">
        <f>IF(N143="znížená",J143,0)</f>
        <v>0</v>
      </c>
      <c r="BG143" s="200">
        <f>IF(N143="zákl. prenesená",J143,0)</f>
        <v>0</v>
      </c>
      <c r="BH143" s="200">
        <f>IF(N143="zníž. prenesená",J143,0)</f>
        <v>0</v>
      </c>
      <c r="BI143" s="200">
        <f>IF(N143="nulová",J143,0)</f>
        <v>0</v>
      </c>
      <c r="BJ143" s="14" t="s">
        <v>123</v>
      </c>
      <c r="BK143" s="200">
        <f>ROUND(I143*H143,2)</f>
        <v>0</v>
      </c>
      <c r="BL143" s="14" t="s">
        <v>147</v>
      </c>
      <c r="BM143" s="199" t="s">
        <v>179</v>
      </c>
    </row>
    <row r="144" spans="1:65" s="2" customFormat="1" ht="24.2" customHeight="1">
      <c r="A144" s="31"/>
      <c r="B144" s="32"/>
      <c r="C144" s="187" t="s">
        <v>180</v>
      </c>
      <c r="D144" s="187" t="s">
        <v>118</v>
      </c>
      <c r="E144" s="188" t="s">
        <v>181</v>
      </c>
      <c r="F144" s="189" t="s">
        <v>182</v>
      </c>
      <c r="G144" s="190" t="s">
        <v>121</v>
      </c>
      <c r="H144" s="191">
        <v>2E-3</v>
      </c>
      <c r="I144" s="192"/>
      <c r="J144" s="193">
        <f>ROUND(I144*H144,2)</f>
        <v>0</v>
      </c>
      <c r="K144" s="194"/>
      <c r="L144" s="36"/>
      <c r="M144" s="195" t="s">
        <v>1</v>
      </c>
      <c r="N144" s="196" t="s">
        <v>41</v>
      </c>
      <c r="O144" s="72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9" t="s">
        <v>147</v>
      </c>
      <c r="AT144" s="199" t="s">
        <v>118</v>
      </c>
      <c r="AU144" s="199" t="s">
        <v>123</v>
      </c>
      <c r="AY144" s="14" t="s">
        <v>115</v>
      </c>
      <c r="BE144" s="200">
        <f>IF(N144="základná",J144,0)</f>
        <v>0</v>
      </c>
      <c r="BF144" s="200">
        <f>IF(N144="znížená",J144,0)</f>
        <v>0</v>
      </c>
      <c r="BG144" s="200">
        <f>IF(N144="zákl. prenesená",J144,0)</f>
        <v>0</v>
      </c>
      <c r="BH144" s="200">
        <f>IF(N144="zníž. prenesená",J144,0)</f>
        <v>0</v>
      </c>
      <c r="BI144" s="200">
        <f>IF(N144="nulová",J144,0)</f>
        <v>0</v>
      </c>
      <c r="BJ144" s="14" t="s">
        <v>123</v>
      </c>
      <c r="BK144" s="200">
        <f>ROUND(I144*H144,2)</f>
        <v>0</v>
      </c>
      <c r="BL144" s="14" t="s">
        <v>147</v>
      </c>
      <c r="BM144" s="199" t="s">
        <v>183</v>
      </c>
    </row>
    <row r="145" spans="1:65" s="12" customFormat="1" ht="22.9" customHeight="1">
      <c r="B145" s="171"/>
      <c r="C145" s="172"/>
      <c r="D145" s="173" t="s">
        <v>74</v>
      </c>
      <c r="E145" s="185" t="s">
        <v>184</v>
      </c>
      <c r="F145" s="185" t="s">
        <v>185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SUM(P146:P150)</f>
        <v>0</v>
      </c>
      <c r="Q145" s="179"/>
      <c r="R145" s="180">
        <f>SUM(R146:R150)</f>
        <v>1.9599999999999999E-2</v>
      </c>
      <c r="S145" s="179"/>
      <c r="T145" s="181">
        <f>SUM(T146:T150)</f>
        <v>0</v>
      </c>
      <c r="AR145" s="182" t="s">
        <v>123</v>
      </c>
      <c r="AT145" s="183" t="s">
        <v>74</v>
      </c>
      <c r="AU145" s="183" t="s">
        <v>80</v>
      </c>
      <c r="AY145" s="182" t="s">
        <v>115</v>
      </c>
      <c r="BK145" s="184">
        <f>SUM(BK146:BK150)</f>
        <v>0</v>
      </c>
    </row>
    <row r="146" spans="1:65" s="2" customFormat="1" ht="24.2" customHeight="1">
      <c r="A146" s="31"/>
      <c r="B146" s="32"/>
      <c r="C146" s="187" t="s">
        <v>186</v>
      </c>
      <c r="D146" s="187" t="s">
        <v>118</v>
      </c>
      <c r="E146" s="188" t="s">
        <v>187</v>
      </c>
      <c r="F146" s="189" t="s">
        <v>188</v>
      </c>
      <c r="G146" s="190" t="s">
        <v>138</v>
      </c>
      <c r="H146" s="191">
        <v>5</v>
      </c>
      <c r="I146" s="192"/>
      <c r="J146" s="193">
        <f>ROUND(I146*H146,2)</f>
        <v>0</v>
      </c>
      <c r="K146" s="194"/>
      <c r="L146" s="36"/>
      <c r="M146" s="195" t="s">
        <v>1</v>
      </c>
      <c r="N146" s="196" t="s">
        <v>41</v>
      </c>
      <c r="O146" s="72"/>
      <c r="P146" s="197">
        <f>O146*H146</f>
        <v>0</v>
      </c>
      <c r="Q146" s="197">
        <v>2.5000000000000001E-4</v>
      </c>
      <c r="R146" s="197">
        <f>Q146*H146</f>
        <v>1.25E-3</v>
      </c>
      <c r="S146" s="197">
        <v>0</v>
      </c>
      <c r="T146" s="198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9" t="s">
        <v>147</v>
      </c>
      <c r="AT146" s="199" t="s">
        <v>118</v>
      </c>
      <c r="AU146" s="199" t="s">
        <v>123</v>
      </c>
      <c r="AY146" s="14" t="s">
        <v>115</v>
      </c>
      <c r="BE146" s="200">
        <f>IF(N146="základná",J146,0)</f>
        <v>0</v>
      </c>
      <c r="BF146" s="200">
        <f>IF(N146="znížená",J146,0)</f>
        <v>0</v>
      </c>
      <c r="BG146" s="200">
        <f>IF(N146="zákl. prenesená",J146,0)</f>
        <v>0</v>
      </c>
      <c r="BH146" s="200">
        <f>IF(N146="zníž. prenesená",J146,0)</f>
        <v>0</v>
      </c>
      <c r="BI146" s="200">
        <f>IF(N146="nulová",J146,0)</f>
        <v>0</v>
      </c>
      <c r="BJ146" s="14" t="s">
        <v>123</v>
      </c>
      <c r="BK146" s="200">
        <f>ROUND(I146*H146,2)</f>
        <v>0</v>
      </c>
      <c r="BL146" s="14" t="s">
        <v>147</v>
      </c>
      <c r="BM146" s="199" t="s">
        <v>189</v>
      </c>
    </row>
    <row r="147" spans="1:65" s="2" customFormat="1" ht="21.75" customHeight="1">
      <c r="A147" s="31"/>
      <c r="B147" s="32"/>
      <c r="C147" s="201" t="s">
        <v>147</v>
      </c>
      <c r="D147" s="201" t="s">
        <v>150</v>
      </c>
      <c r="E147" s="202" t="s">
        <v>190</v>
      </c>
      <c r="F147" s="203" t="s">
        <v>191</v>
      </c>
      <c r="G147" s="204" t="s">
        <v>138</v>
      </c>
      <c r="H147" s="205">
        <v>5</v>
      </c>
      <c r="I147" s="206"/>
      <c r="J147" s="207">
        <f>ROUND(I147*H147,2)</f>
        <v>0</v>
      </c>
      <c r="K147" s="208"/>
      <c r="L147" s="209"/>
      <c r="M147" s="210" t="s">
        <v>1</v>
      </c>
      <c r="N147" s="211" t="s">
        <v>41</v>
      </c>
      <c r="O147" s="72"/>
      <c r="P147" s="197">
        <f>O147*H147</f>
        <v>0</v>
      </c>
      <c r="Q147" s="197">
        <v>2.5000000000000001E-4</v>
      </c>
      <c r="R147" s="197">
        <f>Q147*H147</f>
        <v>1.25E-3</v>
      </c>
      <c r="S147" s="197">
        <v>0</v>
      </c>
      <c r="T147" s="198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9" t="s">
        <v>153</v>
      </c>
      <c r="AT147" s="199" t="s">
        <v>150</v>
      </c>
      <c r="AU147" s="199" t="s">
        <v>123</v>
      </c>
      <c r="AY147" s="14" t="s">
        <v>115</v>
      </c>
      <c r="BE147" s="200">
        <f>IF(N147="základná",J147,0)</f>
        <v>0</v>
      </c>
      <c r="BF147" s="200">
        <f>IF(N147="znížená",J147,0)</f>
        <v>0</v>
      </c>
      <c r="BG147" s="200">
        <f>IF(N147="zákl. prenesená",J147,0)</f>
        <v>0</v>
      </c>
      <c r="BH147" s="200">
        <f>IF(N147="zníž. prenesená",J147,0)</f>
        <v>0</v>
      </c>
      <c r="BI147" s="200">
        <f>IF(N147="nulová",J147,0)</f>
        <v>0</v>
      </c>
      <c r="BJ147" s="14" t="s">
        <v>123</v>
      </c>
      <c r="BK147" s="200">
        <f>ROUND(I147*H147,2)</f>
        <v>0</v>
      </c>
      <c r="BL147" s="14" t="s">
        <v>147</v>
      </c>
      <c r="BM147" s="199" t="s">
        <v>192</v>
      </c>
    </row>
    <row r="148" spans="1:65" s="2" customFormat="1" ht="24.2" customHeight="1">
      <c r="A148" s="31"/>
      <c r="B148" s="32"/>
      <c r="C148" s="187" t="s">
        <v>193</v>
      </c>
      <c r="D148" s="187" t="s">
        <v>118</v>
      </c>
      <c r="E148" s="188" t="s">
        <v>194</v>
      </c>
      <c r="F148" s="189" t="s">
        <v>195</v>
      </c>
      <c r="G148" s="190" t="s">
        <v>138</v>
      </c>
      <c r="H148" s="191">
        <v>5</v>
      </c>
      <c r="I148" s="192"/>
      <c r="J148" s="193">
        <f>ROUND(I148*H148,2)</f>
        <v>0</v>
      </c>
      <c r="K148" s="194"/>
      <c r="L148" s="36"/>
      <c r="M148" s="195" t="s">
        <v>1</v>
      </c>
      <c r="N148" s="196" t="s">
        <v>41</v>
      </c>
      <c r="O148" s="72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9" t="s">
        <v>147</v>
      </c>
      <c r="AT148" s="199" t="s">
        <v>118</v>
      </c>
      <c r="AU148" s="199" t="s">
        <v>123</v>
      </c>
      <c r="AY148" s="14" t="s">
        <v>115</v>
      </c>
      <c r="BE148" s="200">
        <f>IF(N148="základná",J148,0)</f>
        <v>0</v>
      </c>
      <c r="BF148" s="200">
        <f>IF(N148="znížená",J148,0)</f>
        <v>0</v>
      </c>
      <c r="BG148" s="200">
        <f>IF(N148="zákl. prenesená",J148,0)</f>
        <v>0</v>
      </c>
      <c r="BH148" s="200">
        <f>IF(N148="zníž. prenesená",J148,0)</f>
        <v>0</v>
      </c>
      <c r="BI148" s="200">
        <f>IF(N148="nulová",J148,0)</f>
        <v>0</v>
      </c>
      <c r="BJ148" s="14" t="s">
        <v>123</v>
      </c>
      <c r="BK148" s="200">
        <f>ROUND(I148*H148,2)</f>
        <v>0</v>
      </c>
      <c r="BL148" s="14" t="s">
        <v>147</v>
      </c>
      <c r="BM148" s="199" t="s">
        <v>196</v>
      </c>
    </row>
    <row r="149" spans="1:65" s="2" customFormat="1" ht="37.9" customHeight="1">
      <c r="A149" s="31"/>
      <c r="B149" s="32"/>
      <c r="C149" s="201" t="s">
        <v>197</v>
      </c>
      <c r="D149" s="201" t="s">
        <v>150</v>
      </c>
      <c r="E149" s="202" t="s">
        <v>198</v>
      </c>
      <c r="F149" s="203" t="s">
        <v>199</v>
      </c>
      <c r="G149" s="204" t="s">
        <v>138</v>
      </c>
      <c r="H149" s="205">
        <v>5</v>
      </c>
      <c r="I149" s="206"/>
      <c r="J149" s="207">
        <f>ROUND(I149*H149,2)</f>
        <v>0</v>
      </c>
      <c r="K149" s="208"/>
      <c r="L149" s="209"/>
      <c r="M149" s="210" t="s">
        <v>1</v>
      </c>
      <c r="N149" s="211" t="s">
        <v>41</v>
      </c>
      <c r="O149" s="72"/>
      <c r="P149" s="197">
        <f>O149*H149</f>
        <v>0</v>
      </c>
      <c r="Q149" s="197">
        <v>3.4199999999999999E-3</v>
      </c>
      <c r="R149" s="197">
        <f>Q149*H149</f>
        <v>1.7100000000000001E-2</v>
      </c>
      <c r="S149" s="197">
        <v>0</v>
      </c>
      <c r="T149" s="198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9" t="s">
        <v>153</v>
      </c>
      <c r="AT149" s="199" t="s">
        <v>150</v>
      </c>
      <c r="AU149" s="199" t="s">
        <v>123</v>
      </c>
      <c r="AY149" s="14" t="s">
        <v>115</v>
      </c>
      <c r="BE149" s="200">
        <f>IF(N149="základná",J149,0)</f>
        <v>0</v>
      </c>
      <c r="BF149" s="200">
        <f>IF(N149="znížená",J149,0)</f>
        <v>0</v>
      </c>
      <c r="BG149" s="200">
        <f>IF(N149="zákl. prenesená",J149,0)</f>
        <v>0</v>
      </c>
      <c r="BH149" s="200">
        <f>IF(N149="zníž. prenesená",J149,0)</f>
        <v>0</v>
      </c>
      <c r="BI149" s="200">
        <f>IF(N149="nulová",J149,0)</f>
        <v>0</v>
      </c>
      <c r="BJ149" s="14" t="s">
        <v>123</v>
      </c>
      <c r="BK149" s="200">
        <f>ROUND(I149*H149,2)</f>
        <v>0</v>
      </c>
      <c r="BL149" s="14" t="s">
        <v>147</v>
      </c>
      <c r="BM149" s="199" t="s">
        <v>200</v>
      </c>
    </row>
    <row r="150" spans="1:65" s="2" customFormat="1" ht="24.2" customHeight="1">
      <c r="A150" s="31"/>
      <c r="B150" s="32"/>
      <c r="C150" s="187" t="s">
        <v>201</v>
      </c>
      <c r="D150" s="187" t="s">
        <v>118</v>
      </c>
      <c r="E150" s="188" t="s">
        <v>202</v>
      </c>
      <c r="F150" s="189" t="s">
        <v>203</v>
      </c>
      <c r="G150" s="190" t="s">
        <v>121</v>
      </c>
      <c r="H150" s="191">
        <v>0.02</v>
      </c>
      <c r="I150" s="192"/>
      <c r="J150" s="193">
        <f>ROUND(I150*H150,2)</f>
        <v>0</v>
      </c>
      <c r="K150" s="194"/>
      <c r="L150" s="36"/>
      <c r="M150" s="195" t="s">
        <v>1</v>
      </c>
      <c r="N150" s="196" t="s">
        <v>41</v>
      </c>
      <c r="O150" s="72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9" t="s">
        <v>147</v>
      </c>
      <c r="AT150" s="199" t="s">
        <v>118</v>
      </c>
      <c r="AU150" s="199" t="s">
        <v>123</v>
      </c>
      <c r="AY150" s="14" t="s">
        <v>115</v>
      </c>
      <c r="BE150" s="200">
        <f>IF(N150="základná",J150,0)</f>
        <v>0</v>
      </c>
      <c r="BF150" s="200">
        <f>IF(N150="znížená",J150,0)</f>
        <v>0</v>
      </c>
      <c r="BG150" s="200">
        <f>IF(N150="zákl. prenesená",J150,0)</f>
        <v>0</v>
      </c>
      <c r="BH150" s="200">
        <f>IF(N150="zníž. prenesená",J150,0)</f>
        <v>0</v>
      </c>
      <c r="BI150" s="200">
        <f>IF(N150="nulová",J150,0)</f>
        <v>0</v>
      </c>
      <c r="BJ150" s="14" t="s">
        <v>123</v>
      </c>
      <c r="BK150" s="200">
        <f>ROUND(I150*H150,2)</f>
        <v>0</v>
      </c>
      <c r="BL150" s="14" t="s">
        <v>147</v>
      </c>
      <c r="BM150" s="199" t="s">
        <v>204</v>
      </c>
    </row>
    <row r="151" spans="1:65" s="12" customFormat="1" ht="22.9" customHeight="1">
      <c r="B151" s="171"/>
      <c r="C151" s="172"/>
      <c r="D151" s="173" t="s">
        <v>74</v>
      </c>
      <c r="E151" s="185" t="s">
        <v>205</v>
      </c>
      <c r="F151" s="185" t="s">
        <v>206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SUM(P152:P163)</f>
        <v>0</v>
      </c>
      <c r="Q151" s="179"/>
      <c r="R151" s="180">
        <f>SUM(R152:R163)</f>
        <v>0.42509000000000008</v>
      </c>
      <c r="S151" s="179"/>
      <c r="T151" s="181">
        <f>SUM(T152:T163)</f>
        <v>2.1437500000000003</v>
      </c>
      <c r="AR151" s="182" t="s">
        <v>123</v>
      </c>
      <c r="AT151" s="183" t="s">
        <v>74</v>
      </c>
      <c r="AU151" s="183" t="s">
        <v>80</v>
      </c>
      <c r="AY151" s="182" t="s">
        <v>115</v>
      </c>
      <c r="BK151" s="184">
        <f>SUM(BK152:BK163)</f>
        <v>0</v>
      </c>
    </row>
    <row r="152" spans="1:65" s="2" customFormat="1" ht="24.2" customHeight="1">
      <c r="A152" s="31"/>
      <c r="B152" s="32"/>
      <c r="C152" s="187" t="s">
        <v>7</v>
      </c>
      <c r="D152" s="187" t="s">
        <v>118</v>
      </c>
      <c r="E152" s="188" t="s">
        <v>207</v>
      </c>
      <c r="F152" s="189" t="s">
        <v>208</v>
      </c>
      <c r="G152" s="190" t="s">
        <v>138</v>
      </c>
      <c r="H152" s="191">
        <v>7</v>
      </c>
      <c r="I152" s="192"/>
      <c r="J152" s="193">
        <f t="shared" ref="J152:J163" si="10">ROUND(I152*H152,2)</f>
        <v>0</v>
      </c>
      <c r="K152" s="194"/>
      <c r="L152" s="36"/>
      <c r="M152" s="195" t="s">
        <v>1</v>
      </c>
      <c r="N152" s="196" t="s">
        <v>41</v>
      </c>
      <c r="O152" s="72"/>
      <c r="P152" s="197">
        <f t="shared" ref="P152:P163" si="11">O152*H152</f>
        <v>0</v>
      </c>
      <c r="Q152" s="197">
        <v>1.7000000000000001E-4</v>
      </c>
      <c r="R152" s="197">
        <f t="shared" ref="R152:R163" si="12">Q152*H152</f>
        <v>1.1900000000000001E-3</v>
      </c>
      <c r="S152" s="197">
        <v>0.30625000000000002</v>
      </c>
      <c r="T152" s="198">
        <f t="shared" ref="T152:T163" si="13">S152*H152</f>
        <v>2.1437500000000003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9" t="s">
        <v>147</v>
      </c>
      <c r="AT152" s="199" t="s">
        <v>118</v>
      </c>
      <c r="AU152" s="199" t="s">
        <v>123</v>
      </c>
      <c r="AY152" s="14" t="s">
        <v>115</v>
      </c>
      <c r="BE152" s="200">
        <f t="shared" ref="BE152:BE163" si="14">IF(N152="základná",J152,0)</f>
        <v>0</v>
      </c>
      <c r="BF152" s="200">
        <f t="shared" ref="BF152:BF163" si="15">IF(N152="znížená",J152,0)</f>
        <v>0</v>
      </c>
      <c r="BG152" s="200">
        <f t="shared" ref="BG152:BG163" si="16">IF(N152="zákl. prenesená",J152,0)</f>
        <v>0</v>
      </c>
      <c r="BH152" s="200">
        <f t="shared" ref="BH152:BH163" si="17">IF(N152="zníž. prenesená",J152,0)</f>
        <v>0</v>
      </c>
      <c r="BI152" s="200">
        <f t="shared" ref="BI152:BI163" si="18">IF(N152="nulová",J152,0)</f>
        <v>0</v>
      </c>
      <c r="BJ152" s="14" t="s">
        <v>123</v>
      </c>
      <c r="BK152" s="200">
        <f t="shared" ref="BK152:BK163" si="19">ROUND(I152*H152,2)</f>
        <v>0</v>
      </c>
      <c r="BL152" s="14" t="s">
        <v>147</v>
      </c>
      <c r="BM152" s="199" t="s">
        <v>209</v>
      </c>
    </row>
    <row r="153" spans="1:65" s="2" customFormat="1" ht="33" customHeight="1">
      <c r="A153" s="31"/>
      <c r="B153" s="32"/>
      <c r="C153" s="187" t="s">
        <v>210</v>
      </c>
      <c r="D153" s="187" t="s">
        <v>118</v>
      </c>
      <c r="E153" s="188" t="s">
        <v>211</v>
      </c>
      <c r="F153" s="189" t="s">
        <v>212</v>
      </c>
      <c r="G153" s="190" t="s">
        <v>138</v>
      </c>
      <c r="H153" s="191">
        <v>5</v>
      </c>
      <c r="I153" s="192"/>
      <c r="J153" s="193">
        <f t="shared" si="10"/>
        <v>0</v>
      </c>
      <c r="K153" s="194"/>
      <c r="L153" s="36"/>
      <c r="M153" s="195" t="s">
        <v>1</v>
      </c>
      <c r="N153" s="196" t="s">
        <v>41</v>
      </c>
      <c r="O153" s="72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9" t="s">
        <v>147</v>
      </c>
      <c r="AT153" s="199" t="s">
        <v>118</v>
      </c>
      <c r="AU153" s="199" t="s">
        <v>123</v>
      </c>
      <c r="AY153" s="14" t="s">
        <v>115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4" t="s">
        <v>123</v>
      </c>
      <c r="BK153" s="200">
        <f t="shared" si="19"/>
        <v>0</v>
      </c>
      <c r="BL153" s="14" t="s">
        <v>147</v>
      </c>
      <c r="BM153" s="199" t="s">
        <v>213</v>
      </c>
    </row>
    <row r="154" spans="1:65" s="2" customFormat="1" ht="37.9" customHeight="1">
      <c r="A154" s="31"/>
      <c r="B154" s="32"/>
      <c r="C154" s="201" t="s">
        <v>214</v>
      </c>
      <c r="D154" s="201" t="s">
        <v>150</v>
      </c>
      <c r="E154" s="202" t="s">
        <v>215</v>
      </c>
      <c r="F154" s="203" t="s">
        <v>216</v>
      </c>
      <c r="G154" s="204" t="s">
        <v>138</v>
      </c>
      <c r="H154" s="205">
        <v>5</v>
      </c>
      <c r="I154" s="206"/>
      <c r="J154" s="207">
        <f t="shared" si="10"/>
        <v>0</v>
      </c>
      <c r="K154" s="208"/>
      <c r="L154" s="209"/>
      <c r="M154" s="210" t="s">
        <v>1</v>
      </c>
      <c r="N154" s="211" t="s">
        <v>41</v>
      </c>
      <c r="O154" s="72"/>
      <c r="P154" s="197">
        <f t="shared" si="11"/>
        <v>0</v>
      </c>
      <c r="Q154" s="197">
        <v>3.5999999999999997E-2</v>
      </c>
      <c r="R154" s="197">
        <f t="shared" si="12"/>
        <v>0.18</v>
      </c>
      <c r="S154" s="197">
        <v>0</v>
      </c>
      <c r="T154" s="198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9" t="s">
        <v>153</v>
      </c>
      <c r="AT154" s="199" t="s">
        <v>150</v>
      </c>
      <c r="AU154" s="199" t="s">
        <v>123</v>
      </c>
      <c r="AY154" s="14" t="s">
        <v>115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4" t="s">
        <v>123</v>
      </c>
      <c r="BK154" s="200">
        <f t="shared" si="19"/>
        <v>0</v>
      </c>
      <c r="BL154" s="14" t="s">
        <v>147</v>
      </c>
      <c r="BM154" s="199" t="s">
        <v>217</v>
      </c>
    </row>
    <row r="155" spans="1:65" s="2" customFormat="1" ht="24.2" customHeight="1">
      <c r="A155" s="31"/>
      <c r="B155" s="32"/>
      <c r="C155" s="201" t="s">
        <v>218</v>
      </c>
      <c r="D155" s="201" t="s">
        <v>150</v>
      </c>
      <c r="E155" s="202" t="s">
        <v>219</v>
      </c>
      <c r="F155" s="203" t="s">
        <v>220</v>
      </c>
      <c r="G155" s="204" t="s">
        <v>138</v>
      </c>
      <c r="H155" s="205">
        <v>5</v>
      </c>
      <c r="I155" s="206"/>
      <c r="J155" s="207">
        <f t="shared" si="10"/>
        <v>0</v>
      </c>
      <c r="K155" s="208"/>
      <c r="L155" s="209"/>
      <c r="M155" s="210" t="s">
        <v>1</v>
      </c>
      <c r="N155" s="211" t="s">
        <v>41</v>
      </c>
      <c r="O155" s="72"/>
      <c r="P155" s="197">
        <f t="shared" si="11"/>
        <v>0</v>
      </c>
      <c r="Q155" s="197">
        <v>0.01</v>
      </c>
      <c r="R155" s="197">
        <f t="shared" si="12"/>
        <v>0.05</v>
      </c>
      <c r="S155" s="197">
        <v>0</v>
      </c>
      <c r="T155" s="198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9" t="s">
        <v>153</v>
      </c>
      <c r="AT155" s="199" t="s">
        <v>150</v>
      </c>
      <c r="AU155" s="199" t="s">
        <v>123</v>
      </c>
      <c r="AY155" s="14" t="s">
        <v>115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4" t="s">
        <v>123</v>
      </c>
      <c r="BK155" s="200">
        <f t="shared" si="19"/>
        <v>0</v>
      </c>
      <c r="BL155" s="14" t="s">
        <v>147</v>
      </c>
      <c r="BM155" s="199" t="s">
        <v>221</v>
      </c>
    </row>
    <row r="156" spans="1:65" s="2" customFormat="1" ht="16.5" customHeight="1">
      <c r="A156" s="31"/>
      <c r="B156" s="32"/>
      <c r="C156" s="201" t="s">
        <v>222</v>
      </c>
      <c r="D156" s="201" t="s">
        <v>150</v>
      </c>
      <c r="E156" s="202" t="s">
        <v>223</v>
      </c>
      <c r="F156" s="203" t="s">
        <v>224</v>
      </c>
      <c r="G156" s="204" t="s">
        <v>138</v>
      </c>
      <c r="H156" s="205">
        <v>2</v>
      </c>
      <c r="I156" s="206"/>
      <c r="J156" s="207">
        <f t="shared" si="10"/>
        <v>0</v>
      </c>
      <c r="K156" s="208"/>
      <c r="L156" s="209"/>
      <c r="M156" s="210" t="s">
        <v>1</v>
      </c>
      <c r="N156" s="211" t="s">
        <v>41</v>
      </c>
      <c r="O156" s="72"/>
      <c r="P156" s="197">
        <f t="shared" si="11"/>
        <v>0</v>
      </c>
      <c r="Q156" s="197">
        <v>0.01</v>
      </c>
      <c r="R156" s="197">
        <f t="shared" si="12"/>
        <v>0.02</v>
      </c>
      <c r="S156" s="197">
        <v>0</v>
      </c>
      <c r="T156" s="198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9" t="s">
        <v>153</v>
      </c>
      <c r="AT156" s="199" t="s">
        <v>150</v>
      </c>
      <c r="AU156" s="199" t="s">
        <v>123</v>
      </c>
      <c r="AY156" s="14" t="s">
        <v>115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4" t="s">
        <v>123</v>
      </c>
      <c r="BK156" s="200">
        <f t="shared" si="19"/>
        <v>0</v>
      </c>
      <c r="BL156" s="14" t="s">
        <v>147</v>
      </c>
      <c r="BM156" s="199" t="s">
        <v>225</v>
      </c>
    </row>
    <row r="157" spans="1:65" s="2" customFormat="1" ht="24.2" customHeight="1">
      <c r="A157" s="31"/>
      <c r="B157" s="32"/>
      <c r="C157" s="187" t="s">
        <v>226</v>
      </c>
      <c r="D157" s="187" t="s">
        <v>118</v>
      </c>
      <c r="E157" s="188" t="s">
        <v>227</v>
      </c>
      <c r="F157" s="189" t="s">
        <v>228</v>
      </c>
      <c r="G157" s="190" t="s">
        <v>138</v>
      </c>
      <c r="H157" s="191">
        <v>2</v>
      </c>
      <c r="I157" s="192"/>
      <c r="J157" s="193">
        <f t="shared" si="10"/>
        <v>0</v>
      </c>
      <c r="K157" s="194"/>
      <c r="L157" s="36"/>
      <c r="M157" s="195" t="s">
        <v>1</v>
      </c>
      <c r="N157" s="196" t="s">
        <v>41</v>
      </c>
      <c r="O157" s="72"/>
      <c r="P157" s="197">
        <f t="shared" si="11"/>
        <v>0</v>
      </c>
      <c r="Q157" s="197">
        <v>6.8949999999999997E-2</v>
      </c>
      <c r="R157" s="197">
        <f t="shared" si="12"/>
        <v>0.13789999999999999</v>
      </c>
      <c r="S157" s="197">
        <v>0</v>
      </c>
      <c r="T157" s="198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9" t="s">
        <v>147</v>
      </c>
      <c r="AT157" s="199" t="s">
        <v>118</v>
      </c>
      <c r="AU157" s="199" t="s">
        <v>123</v>
      </c>
      <c r="AY157" s="14" t="s">
        <v>115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4" t="s">
        <v>123</v>
      </c>
      <c r="BK157" s="200">
        <f t="shared" si="19"/>
        <v>0</v>
      </c>
      <c r="BL157" s="14" t="s">
        <v>147</v>
      </c>
      <c r="BM157" s="199" t="s">
        <v>229</v>
      </c>
    </row>
    <row r="158" spans="1:65" s="2" customFormat="1" ht="24.2" customHeight="1">
      <c r="A158" s="31"/>
      <c r="B158" s="32"/>
      <c r="C158" s="201" t="s">
        <v>230</v>
      </c>
      <c r="D158" s="201" t="s">
        <v>150</v>
      </c>
      <c r="E158" s="202" t="s">
        <v>231</v>
      </c>
      <c r="F158" s="203" t="s">
        <v>232</v>
      </c>
      <c r="G158" s="204" t="s">
        <v>138</v>
      </c>
      <c r="H158" s="205">
        <v>4</v>
      </c>
      <c r="I158" s="206"/>
      <c r="J158" s="207">
        <f t="shared" si="10"/>
        <v>0</v>
      </c>
      <c r="K158" s="208"/>
      <c r="L158" s="209"/>
      <c r="M158" s="210" t="s">
        <v>1</v>
      </c>
      <c r="N158" s="211" t="s">
        <v>41</v>
      </c>
      <c r="O158" s="72"/>
      <c r="P158" s="197">
        <f t="shared" si="11"/>
        <v>0</v>
      </c>
      <c r="Q158" s="197">
        <v>4.0000000000000001E-3</v>
      </c>
      <c r="R158" s="197">
        <f t="shared" si="12"/>
        <v>1.6E-2</v>
      </c>
      <c r="S158" s="197">
        <v>0</v>
      </c>
      <c r="T158" s="198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9" t="s">
        <v>153</v>
      </c>
      <c r="AT158" s="199" t="s">
        <v>150</v>
      </c>
      <c r="AU158" s="199" t="s">
        <v>123</v>
      </c>
      <c r="AY158" s="14" t="s">
        <v>115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4" t="s">
        <v>123</v>
      </c>
      <c r="BK158" s="200">
        <f t="shared" si="19"/>
        <v>0</v>
      </c>
      <c r="BL158" s="14" t="s">
        <v>147</v>
      </c>
      <c r="BM158" s="199" t="s">
        <v>233</v>
      </c>
    </row>
    <row r="159" spans="1:65" s="2" customFormat="1" ht="24.2" customHeight="1">
      <c r="A159" s="31"/>
      <c r="B159" s="32"/>
      <c r="C159" s="201" t="s">
        <v>234</v>
      </c>
      <c r="D159" s="201" t="s">
        <v>150</v>
      </c>
      <c r="E159" s="202" t="s">
        <v>235</v>
      </c>
      <c r="F159" s="203" t="s">
        <v>236</v>
      </c>
      <c r="G159" s="204" t="s">
        <v>138</v>
      </c>
      <c r="H159" s="205">
        <v>1</v>
      </c>
      <c r="I159" s="206"/>
      <c r="J159" s="207">
        <f t="shared" si="10"/>
        <v>0</v>
      </c>
      <c r="K159" s="208"/>
      <c r="L159" s="209"/>
      <c r="M159" s="210" t="s">
        <v>1</v>
      </c>
      <c r="N159" s="211" t="s">
        <v>41</v>
      </c>
      <c r="O159" s="72"/>
      <c r="P159" s="197">
        <f t="shared" si="11"/>
        <v>0</v>
      </c>
      <c r="Q159" s="197">
        <v>0.01</v>
      </c>
      <c r="R159" s="197">
        <f t="shared" si="12"/>
        <v>0.01</v>
      </c>
      <c r="S159" s="197">
        <v>0</v>
      </c>
      <c r="T159" s="198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9" t="s">
        <v>153</v>
      </c>
      <c r="AT159" s="199" t="s">
        <v>150</v>
      </c>
      <c r="AU159" s="199" t="s">
        <v>123</v>
      </c>
      <c r="AY159" s="14" t="s">
        <v>115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4" t="s">
        <v>123</v>
      </c>
      <c r="BK159" s="200">
        <f t="shared" si="19"/>
        <v>0</v>
      </c>
      <c r="BL159" s="14" t="s">
        <v>147</v>
      </c>
      <c r="BM159" s="199" t="s">
        <v>237</v>
      </c>
    </row>
    <row r="160" spans="1:65" s="2" customFormat="1" ht="24.2" customHeight="1">
      <c r="A160" s="31"/>
      <c r="B160" s="32"/>
      <c r="C160" s="201" t="s">
        <v>238</v>
      </c>
      <c r="D160" s="201" t="s">
        <v>150</v>
      </c>
      <c r="E160" s="202" t="s">
        <v>239</v>
      </c>
      <c r="F160" s="203" t="s">
        <v>240</v>
      </c>
      <c r="G160" s="204" t="s">
        <v>138</v>
      </c>
      <c r="H160" s="205">
        <v>1</v>
      </c>
      <c r="I160" s="206"/>
      <c r="J160" s="207">
        <f t="shared" si="10"/>
        <v>0</v>
      </c>
      <c r="K160" s="208"/>
      <c r="L160" s="209"/>
      <c r="M160" s="210" t="s">
        <v>1</v>
      </c>
      <c r="N160" s="211" t="s">
        <v>41</v>
      </c>
      <c r="O160" s="72"/>
      <c r="P160" s="197">
        <f t="shared" si="11"/>
        <v>0</v>
      </c>
      <c r="Q160" s="197">
        <v>0.01</v>
      </c>
      <c r="R160" s="197">
        <f t="shared" si="12"/>
        <v>0.01</v>
      </c>
      <c r="S160" s="197">
        <v>0</v>
      </c>
      <c r="T160" s="198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9" t="s">
        <v>153</v>
      </c>
      <c r="AT160" s="199" t="s">
        <v>150</v>
      </c>
      <c r="AU160" s="199" t="s">
        <v>123</v>
      </c>
      <c r="AY160" s="14" t="s">
        <v>115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4" t="s">
        <v>123</v>
      </c>
      <c r="BK160" s="200">
        <f t="shared" si="19"/>
        <v>0</v>
      </c>
      <c r="BL160" s="14" t="s">
        <v>147</v>
      </c>
      <c r="BM160" s="199" t="s">
        <v>241</v>
      </c>
    </row>
    <row r="161" spans="1:65" s="2" customFormat="1" ht="24.2" customHeight="1">
      <c r="A161" s="31"/>
      <c r="B161" s="32"/>
      <c r="C161" s="187" t="s">
        <v>242</v>
      </c>
      <c r="D161" s="187" t="s">
        <v>118</v>
      </c>
      <c r="E161" s="188" t="s">
        <v>243</v>
      </c>
      <c r="F161" s="189" t="s">
        <v>244</v>
      </c>
      <c r="G161" s="190" t="s">
        <v>138</v>
      </c>
      <c r="H161" s="191">
        <v>5</v>
      </c>
      <c r="I161" s="192"/>
      <c r="J161" s="193">
        <f t="shared" si="10"/>
        <v>0</v>
      </c>
      <c r="K161" s="194"/>
      <c r="L161" s="36"/>
      <c r="M161" s="195" t="s">
        <v>1</v>
      </c>
      <c r="N161" s="196" t="s">
        <v>41</v>
      </c>
      <c r="O161" s="72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9" t="s">
        <v>147</v>
      </c>
      <c r="AT161" s="199" t="s">
        <v>118</v>
      </c>
      <c r="AU161" s="199" t="s">
        <v>123</v>
      </c>
      <c r="AY161" s="14" t="s">
        <v>115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4" t="s">
        <v>123</v>
      </c>
      <c r="BK161" s="200">
        <f t="shared" si="19"/>
        <v>0</v>
      </c>
      <c r="BL161" s="14" t="s">
        <v>147</v>
      </c>
      <c r="BM161" s="199" t="s">
        <v>245</v>
      </c>
    </row>
    <row r="162" spans="1:65" s="2" customFormat="1" ht="24.2" customHeight="1">
      <c r="A162" s="31"/>
      <c r="B162" s="32"/>
      <c r="C162" s="187" t="s">
        <v>246</v>
      </c>
      <c r="D162" s="187" t="s">
        <v>118</v>
      </c>
      <c r="E162" s="188" t="s">
        <v>247</v>
      </c>
      <c r="F162" s="189" t="s">
        <v>248</v>
      </c>
      <c r="G162" s="190" t="s">
        <v>121</v>
      </c>
      <c r="H162" s="191">
        <v>1.5309999999999999</v>
      </c>
      <c r="I162" s="192"/>
      <c r="J162" s="193">
        <f t="shared" si="10"/>
        <v>0</v>
      </c>
      <c r="K162" s="194"/>
      <c r="L162" s="36"/>
      <c r="M162" s="195" t="s">
        <v>1</v>
      </c>
      <c r="N162" s="196" t="s">
        <v>41</v>
      </c>
      <c r="O162" s="72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9" t="s">
        <v>147</v>
      </c>
      <c r="AT162" s="199" t="s">
        <v>118</v>
      </c>
      <c r="AU162" s="199" t="s">
        <v>123</v>
      </c>
      <c r="AY162" s="14" t="s">
        <v>115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4" t="s">
        <v>123</v>
      </c>
      <c r="BK162" s="200">
        <f t="shared" si="19"/>
        <v>0</v>
      </c>
      <c r="BL162" s="14" t="s">
        <v>147</v>
      </c>
      <c r="BM162" s="199" t="s">
        <v>249</v>
      </c>
    </row>
    <row r="163" spans="1:65" s="2" customFormat="1" ht="24.2" customHeight="1">
      <c r="A163" s="31"/>
      <c r="B163" s="32"/>
      <c r="C163" s="187" t="s">
        <v>250</v>
      </c>
      <c r="D163" s="187" t="s">
        <v>118</v>
      </c>
      <c r="E163" s="188" t="s">
        <v>251</v>
      </c>
      <c r="F163" s="189" t="s">
        <v>252</v>
      </c>
      <c r="G163" s="190" t="s">
        <v>121</v>
      </c>
      <c r="H163" s="191">
        <v>0.42499999999999999</v>
      </c>
      <c r="I163" s="192"/>
      <c r="J163" s="193">
        <f t="shared" si="10"/>
        <v>0</v>
      </c>
      <c r="K163" s="194"/>
      <c r="L163" s="36"/>
      <c r="M163" s="195" t="s">
        <v>1</v>
      </c>
      <c r="N163" s="196" t="s">
        <v>41</v>
      </c>
      <c r="O163" s="72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9" t="s">
        <v>147</v>
      </c>
      <c r="AT163" s="199" t="s">
        <v>118</v>
      </c>
      <c r="AU163" s="199" t="s">
        <v>123</v>
      </c>
      <c r="AY163" s="14" t="s">
        <v>115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4" t="s">
        <v>123</v>
      </c>
      <c r="BK163" s="200">
        <f t="shared" si="19"/>
        <v>0</v>
      </c>
      <c r="BL163" s="14" t="s">
        <v>147</v>
      </c>
      <c r="BM163" s="199" t="s">
        <v>253</v>
      </c>
    </row>
    <row r="164" spans="1:65" s="12" customFormat="1" ht="22.9" customHeight="1">
      <c r="B164" s="171"/>
      <c r="C164" s="172"/>
      <c r="D164" s="173" t="s">
        <v>74</v>
      </c>
      <c r="E164" s="185" t="s">
        <v>254</v>
      </c>
      <c r="F164" s="185" t="s">
        <v>255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SUM(P165:P173)</f>
        <v>0</v>
      </c>
      <c r="Q164" s="179"/>
      <c r="R164" s="180">
        <f>SUM(R165:R173)</f>
        <v>0.21110000000000001</v>
      </c>
      <c r="S164" s="179"/>
      <c r="T164" s="181">
        <f>SUM(T165:T173)</f>
        <v>0</v>
      </c>
      <c r="AR164" s="182" t="s">
        <v>123</v>
      </c>
      <c r="AT164" s="183" t="s">
        <v>74</v>
      </c>
      <c r="AU164" s="183" t="s">
        <v>80</v>
      </c>
      <c r="AY164" s="182" t="s">
        <v>115</v>
      </c>
      <c r="BK164" s="184">
        <f>SUM(BK165:BK173)</f>
        <v>0</v>
      </c>
    </row>
    <row r="165" spans="1:65" s="2" customFormat="1" ht="21.75" customHeight="1">
      <c r="A165" s="31"/>
      <c r="B165" s="32"/>
      <c r="C165" s="187" t="s">
        <v>153</v>
      </c>
      <c r="D165" s="187" t="s">
        <v>118</v>
      </c>
      <c r="E165" s="188" t="s">
        <v>256</v>
      </c>
      <c r="F165" s="189" t="s">
        <v>257</v>
      </c>
      <c r="G165" s="190" t="s">
        <v>138</v>
      </c>
      <c r="H165" s="191">
        <v>1</v>
      </c>
      <c r="I165" s="192"/>
      <c r="J165" s="193">
        <f t="shared" ref="J165:J173" si="20">ROUND(I165*H165,2)</f>
        <v>0</v>
      </c>
      <c r="K165" s="194"/>
      <c r="L165" s="36"/>
      <c r="M165" s="195" t="s">
        <v>1</v>
      </c>
      <c r="N165" s="196" t="s">
        <v>41</v>
      </c>
      <c r="O165" s="72"/>
      <c r="P165" s="197">
        <f t="shared" ref="P165:P173" si="21">O165*H165</f>
        <v>0</v>
      </c>
      <c r="Q165" s="197">
        <v>0</v>
      </c>
      <c r="R165" s="197">
        <f t="shared" ref="R165:R173" si="22">Q165*H165</f>
        <v>0</v>
      </c>
      <c r="S165" s="197">
        <v>0</v>
      </c>
      <c r="T165" s="198">
        <f t="shared" ref="T165:T173" si="23"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9" t="s">
        <v>147</v>
      </c>
      <c r="AT165" s="199" t="s">
        <v>118</v>
      </c>
      <c r="AU165" s="199" t="s">
        <v>123</v>
      </c>
      <c r="AY165" s="14" t="s">
        <v>115</v>
      </c>
      <c r="BE165" s="200">
        <f t="shared" ref="BE165:BE173" si="24">IF(N165="základná",J165,0)</f>
        <v>0</v>
      </c>
      <c r="BF165" s="200">
        <f t="shared" ref="BF165:BF173" si="25">IF(N165="znížená",J165,0)</f>
        <v>0</v>
      </c>
      <c r="BG165" s="200">
        <f t="shared" ref="BG165:BG173" si="26">IF(N165="zákl. prenesená",J165,0)</f>
        <v>0</v>
      </c>
      <c r="BH165" s="200">
        <f t="shared" ref="BH165:BH173" si="27">IF(N165="zníž. prenesená",J165,0)</f>
        <v>0</v>
      </c>
      <c r="BI165" s="200">
        <f t="shared" ref="BI165:BI173" si="28">IF(N165="nulová",J165,0)</f>
        <v>0</v>
      </c>
      <c r="BJ165" s="14" t="s">
        <v>123</v>
      </c>
      <c r="BK165" s="200">
        <f t="shared" ref="BK165:BK173" si="29">ROUND(I165*H165,2)</f>
        <v>0</v>
      </c>
      <c r="BL165" s="14" t="s">
        <v>147</v>
      </c>
      <c r="BM165" s="199" t="s">
        <v>258</v>
      </c>
    </row>
    <row r="166" spans="1:65" s="2" customFormat="1" ht="24.2" customHeight="1">
      <c r="A166" s="31"/>
      <c r="B166" s="32"/>
      <c r="C166" s="201" t="s">
        <v>259</v>
      </c>
      <c r="D166" s="201" t="s">
        <v>150</v>
      </c>
      <c r="E166" s="202" t="s">
        <v>260</v>
      </c>
      <c r="F166" s="203" t="s">
        <v>261</v>
      </c>
      <c r="G166" s="204" t="s">
        <v>138</v>
      </c>
      <c r="H166" s="205">
        <v>1</v>
      </c>
      <c r="I166" s="206"/>
      <c r="J166" s="207">
        <f t="shared" si="20"/>
        <v>0</v>
      </c>
      <c r="K166" s="208"/>
      <c r="L166" s="209"/>
      <c r="M166" s="210" t="s">
        <v>1</v>
      </c>
      <c r="N166" s="211" t="s">
        <v>41</v>
      </c>
      <c r="O166" s="72"/>
      <c r="P166" s="197">
        <f t="shared" si="21"/>
        <v>0</v>
      </c>
      <c r="Q166" s="197">
        <v>5.4600000000000003E-2</v>
      </c>
      <c r="R166" s="197">
        <f t="shared" si="22"/>
        <v>5.4600000000000003E-2</v>
      </c>
      <c r="S166" s="197">
        <v>0</v>
      </c>
      <c r="T166" s="198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9" t="s">
        <v>153</v>
      </c>
      <c r="AT166" s="199" t="s">
        <v>150</v>
      </c>
      <c r="AU166" s="199" t="s">
        <v>123</v>
      </c>
      <c r="AY166" s="14" t="s">
        <v>115</v>
      </c>
      <c r="BE166" s="200">
        <f t="shared" si="24"/>
        <v>0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4" t="s">
        <v>123</v>
      </c>
      <c r="BK166" s="200">
        <f t="shared" si="29"/>
        <v>0</v>
      </c>
      <c r="BL166" s="14" t="s">
        <v>147</v>
      </c>
      <c r="BM166" s="199" t="s">
        <v>262</v>
      </c>
    </row>
    <row r="167" spans="1:65" s="2" customFormat="1" ht="21.75" customHeight="1">
      <c r="A167" s="31"/>
      <c r="B167" s="32"/>
      <c r="C167" s="187" t="s">
        <v>263</v>
      </c>
      <c r="D167" s="187" t="s">
        <v>118</v>
      </c>
      <c r="E167" s="188" t="s">
        <v>264</v>
      </c>
      <c r="F167" s="189" t="s">
        <v>257</v>
      </c>
      <c r="G167" s="190" t="s">
        <v>138</v>
      </c>
      <c r="H167" s="191">
        <v>1</v>
      </c>
      <c r="I167" s="192"/>
      <c r="J167" s="193">
        <f t="shared" si="20"/>
        <v>0</v>
      </c>
      <c r="K167" s="194"/>
      <c r="L167" s="36"/>
      <c r="M167" s="195" t="s">
        <v>1</v>
      </c>
      <c r="N167" s="196" t="s">
        <v>41</v>
      </c>
      <c r="O167" s="72"/>
      <c r="P167" s="197">
        <f t="shared" si="21"/>
        <v>0</v>
      </c>
      <c r="Q167" s="197">
        <v>0</v>
      </c>
      <c r="R167" s="197">
        <f t="shared" si="22"/>
        <v>0</v>
      </c>
      <c r="S167" s="197">
        <v>0</v>
      </c>
      <c r="T167" s="198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9" t="s">
        <v>147</v>
      </c>
      <c r="AT167" s="199" t="s">
        <v>118</v>
      </c>
      <c r="AU167" s="199" t="s">
        <v>123</v>
      </c>
      <c r="AY167" s="14" t="s">
        <v>115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4" t="s">
        <v>123</v>
      </c>
      <c r="BK167" s="200">
        <f t="shared" si="29"/>
        <v>0</v>
      </c>
      <c r="BL167" s="14" t="s">
        <v>147</v>
      </c>
      <c r="BM167" s="199" t="s">
        <v>265</v>
      </c>
    </row>
    <row r="168" spans="1:65" s="2" customFormat="1" ht="24.2" customHeight="1">
      <c r="A168" s="31"/>
      <c r="B168" s="32"/>
      <c r="C168" s="201" t="s">
        <v>266</v>
      </c>
      <c r="D168" s="201" t="s">
        <v>150</v>
      </c>
      <c r="E168" s="202" t="s">
        <v>267</v>
      </c>
      <c r="F168" s="203" t="s">
        <v>268</v>
      </c>
      <c r="G168" s="204" t="s">
        <v>138</v>
      </c>
      <c r="H168" s="205">
        <v>1</v>
      </c>
      <c r="I168" s="206"/>
      <c r="J168" s="207">
        <f t="shared" si="20"/>
        <v>0</v>
      </c>
      <c r="K168" s="208"/>
      <c r="L168" s="209"/>
      <c r="M168" s="210" t="s">
        <v>1</v>
      </c>
      <c r="N168" s="211" t="s">
        <v>41</v>
      </c>
      <c r="O168" s="72"/>
      <c r="P168" s="197">
        <f t="shared" si="21"/>
        <v>0</v>
      </c>
      <c r="Q168" s="197">
        <v>7.6200000000000004E-2</v>
      </c>
      <c r="R168" s="197">
        <f t="shared" si="22"/>
        <v>7.6200000000000004E-2</v>
      </c>
      <c r="S168" s="197">
        <v>0</v>
      </c>
      <c r="T168" s="198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9" t="s">
        <v>153</v>
      </c>
      <c r="AT168" s="199" t="s">
        <v>150</v>
      </c>
      <c r="AU168" s="199" t="s">
        <v>123</v>
      </c>
      <c r="AY168" s="14" t="s">
        <v>115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4" t="s">
        <v>123</v>
      </c>
      <c r="BK168" s="200">
        <f t="shared" si="29"/>
        <v>0</v>
      </c>
      <c r="BL168" s="14" t="s">
        <v>147</v>
      </c>
      <c r="BM168" s="199" t="s">
        <v>269</v>
      </c>
    </row>
    <row r="169" spans="1:65" s="2" customFormat="1" ht="16.5" customHeight="1">
      <c r="A169" s="31"/>
      <c r="B169" s="32"/>
      <c r="C169" s="187" t="s">
        <v>270</v>
      </c>
      <c r="D169" s="187" t="s">
        <v>118</v>
      </c>
      <c r="E169" s="188" t="s">
        <v>271</v>
      </c>
      <c r="F169" s="189" t="s">
        <v>272</v>
      </c>
      <c r="G169" s="190" t="s">
        <v>138</v>
      </c>
      <c r="H169" s="191">
        <v>2</v>
      </c>
      <c r="I169" s="192"/>
      <c r="J169" s="193">
        <f t="shared" si="20"/>
        <v>0</v>
      </c>
      <c r="K169" s="194"/>
      <c r="L169" s="36"/>
      <c r="M169" s="195" t="s">
        <v>1</v>
      </c>
      <c r="N169" s="196" t="s">
        <v>41</v>
      </c>
      <c r="O169" s="72"/>
      <c r="P169" s="197">
        <f t="shared" si="21"/>
        <v>0</v>
      </c>
      <c r="Q169" s="197">
        <v>0</v>
      </c>
      <c r="R169" s="197">
        <f t="shared" si="22"/>
        <v>0</v>
      </c>
      <c r="S169" s="197">
        <v>0</v>
      </c>
      <c r="T169" s="198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9" t="s">
        <v>147</v>
      </c>
      <c r="AT169" s="199" t="s">
        <v>118</v>
      </c>
      <c r="AU169" s="199" t="s">
        <v>123</v>
      </c>
      <c r="AY169" s="14" t="s">
        <v>115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4" t="s">
        <v>123</v>
      </c>
      <c r="BK169" s="200">
        <f t="shared" si="29"/>
        <v>0</v>
      </c>
      <c r="BL169" s="14" t="s">
        <v>147</v>
      </c>
      <c r="BM169" s="199" t="s">
        <v>273</v>
      </c>
    </row>
    <row r="170" spans="1:65" s="2" customFormat="1" ht="16.5" customHeight="1">
      <c r="A170" s="31"/>
      <c r="B170" s="32"/>
      <c r="C170" s="201" t="s">
        <v>274</v>
      </c>
      <c r="D170" s="201" t="s">
        <v>150</v>
      </c>
      <c r="E170" s="202" t="s">
        <v>275</v>
      </c>
      <c r="F170" s="203" t="s">
        <v>276</v>
      </c>
      <c r="G170" s="204" t="s">
        <v>138</v>
      </c>
      <c r="H170" s="205">
        <v>2</v>
      </c>
      <c r="I170" s="206"/>
      <c r="J170" s="207">
        <f t="shared" si="20"/>
        <v>0</v>
      </c>
      <c r="K170" s="208"/>
      <c r="L170" s="209"/>
      <c r="M170" s="210" t="s">
        <v>1</v>
      </c>
      <c r="N170" s="211" t="s">
        <v>41</v>
      </c>
      <c r="O170" s="72"/>
      <c r="P170" s="197">
        <f t="shared" si="21"/>
        <v>0</v>
      </c>
      <c r="Q170" s="197">
        <v>3.04E-2</v>
      </c>
      <c r="R170" s="197">
        <f t="shared" si="22"/>
        <v>6.08E-2</v>
      </c>
      <c r="S170" s="197">
        <v>0</v>
      </c>
      <c r="T170" s="198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9" t="s">
        <v>153</v>
      </c>
      <c r="AT170" s="199" t="s">
        <v>150</v>
      </c>
      <c r="AU170" s="199" t="s">
        <v>123</v>
      </c>
      <c r="AY170" s="14" t="s">
        <v>115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4" t="s">
        <v>123</v>
      </c>
      <c r="BK170" s="200">
        <f t="shared" si="29"/>
        <v>0</v>
      </c>
      <c r="BL170" s="14" t="s">
        <v>147</v>
      </c>
      <c r="BM170" s="199" t="s">
        <v>277</v>
      </c>
    </row>
    <row r="171" spans="1:65" s="2" customFormat="1" ht="16.5" customHeight="1">
      <c r="A171" s="31"/>
      <c r="B171" s="32"/>
      <c r="C171" s="187" t="s">
        <v>278</v>
      </c>
      <c r="D171" s="187" t="s">
        <v>118</v>
      </c>
      <c r="E171" s="188" t="s">
        <v>279</v>
      </c>
      <c r="F171" s="189" t="s">
        <v>280</v>
      </c>
      <c r="G171" s="190" t="s">
        <v>138</v>
      </c>
      <c r="H171" s="191">
        <v>5</v>
      </c>
      <c r="I171" s="192"/>
      <c r="J171" s="193">
        <f t="shared" si="20"/>
        <v>0</v>
      </c>
      <c r="K171" s="194"/>
      <c r="L171" s="36"/>
      <c r="M171" s="195" t="s">
        <v>1</v>
      </c>
      <c r="N171" s="196" t="s">
        <v>41</v>
      </c>
      <c r="O171" s="72"/>
      <c r="P171" s="197">
        <f t="shared" si="21"/>
        <v>0</v>
      </c>
      <c r="Q171" s="197">
        <v>2.4000000000000001E-4</v>
      </c>
      <c r="R171" s="197">
        <f t="shared" si="22"/>
        <v>1.2000000000000001E-3</v>
      </c>
      <c r="S171" s="197">
        <v>0</v>
      </c>
      <c r="T171" s="198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9" t="s">
        <v>122</v>
      </c>
      <c r="AT171" s="199" t="s">
        <v>118</v>
      </c>
      <c r="AU171" s="199" t="s">
        <v>123</v>
      </c>
      <c r="AY171" s="14" t="s">
        <v>115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4" t="s">
        <v>123</v>
      </c>
      <c r="BK171" s="200">
        <f t="shared" si="29"/>
        <v>0</v>
      </c>
      <c r="BL171" s="14" t="s">
        <v>122</v>
      </c>
      <c r="BM171" s="199" t="s">
        <v>281</v>
      </c>
    </row>
    <row r="172" spans="1:65" s="2" customFormat="1" ht="24.2" customHeight="1">
      <c r="A172" s="31"/>
      <c r="B172" s="32"/>
      <c r="C172" s="201" t="s">
        <v>282</v>
      </c>
      <c r="D172" s="201" t="s">
        <v>150</v>
      </c>
      <c r="E172" s="202" t="s">
        <v>283</v>
      </c>
      <c r="F172" s="203" t="s">
        <v>284</v>
      </c>
      <c r="G172" s="204" t="s">
        <v>138</v>
      </c>
      <c r="H172" s="205">
        <v>5</v>
      </c>
      <c r="I172" s="206"/>
      <c r="J172" s="207">
        <f t="shared" si="20"/>
        <v>0</v>
      </c>
      <c r="K172" s="208"/>
      <c r="L172" s="209"/>
      <c r="M172" s="210" t="s">
        <v>1</v>
      </c>
      <c r="N172" s="211" t="s">
        <v>41</v>
      </c>
      <c r="O172" s="72"/>
      <c r="P172" s="197">
        <f t="shared" si="21"/>
        <v>0</v>
      </c>
      <c r="Q172" s="197">
        <v>3.6600000000000001E-3</v>
      </c>
      <c r="R172" s="197">
        <f t="shared" si="22"/>
        <v>1.83E-2</v>
      </c>
      <c r="S172" s="197">
        <v>0</v>
      </c>
      <c r="T172" s="198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9" t="s">
        <v>155</v>
      </c>
      <c r="AT172" s="199" t="s">
        <v>150</v>
      </c>
      <c r="AU172" s="199" t="s">
        <v>123</v>
      </c>
      <c r="AY172" s="14" t="s">
        <v>115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4" t="s">
        <v>123</v>
      </c>
      <c r="BK172" s="200">
        <f t="shared" si="29"/>
        <v>0</v>
      </c>
      <c r="BL172" s="14" t="s">
        <v>122</v>
      </c>
      <c r="BM172" s="199" t="s">
        <v>285</v>
      </c>
    </row>
    <row r="173" spans="1:65" s="2" customFormat="1" ht="21.75" customHeight="1">
      <c r="A173" s="31"/>
      <c r="B173" s="32"/>
      <c r="C173" s="187" t="s">
        <v>286</v>
      </c>
      <c r="D173" s="187" t="s">
        <v>118</v>
      </c>
      <c r="E173" s="188" t="s">
        <v>287</v>
      </c>
      <c r="F173" s="189" t="s">
        <v>288</v>
      </c>
      <c r="G173" s="190" t="s">
        <v>121</v>
      </c>
      <c r="H173" s="191">
        <v>0.192</v>
      </c>
      <c r="I173" s="192"/>
      <c r="J173" s="193">
        <f t="shared" si="20"/>
        <v>0</v>
      </c>
      <c r="K173" s="194"/>
      <c r="L173" s="36"/>
      <c r="M173" s="195" t="s">
        <v>1</v>
      </c>
      <c r="N173" s="196" t="s">
        <v>41</v>
      </c>
      <c r="O173" s="72"/>
      <c r="P173" s="197">
        <f t="shared" si="21"/>
        <v>0</v>
      </c>
      <c r="Q173" s="197">
        <v>0</v>
      </c>
      <c r="R173" s="197">
        <f t="shared" si="22"/>
        <v>0</v>
      </c>
      <c r="S173" s="197">
        <v>0</v>
      </c>
      <c r="T173" s="198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9" t="s">
        <v>147</v>
      </c>
      <c r="AT173" s="199" t="s">
        <v>118</v>
      </c>
      <c r="AU173" s="199" t="s">
        <v>123</v>
      </c>
      <c r="AY173" s="14" t="s">
        <v>115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4" t="s">
        <v>123</v>
      </c>
      <c r="BK173" s="200">
        <f t="shared" si="29"/>
        <v>0</v>
      </c>
      <c r="BL173" s="14" t="s">
        <v>147</v>
      </c>
      <c r="BM173" s="199" t="s">
        <v>289</v>
      </c>
    </row>
    <row r="174" spans="1:65" s="12" customFormat="1" ht="22.9" customHeight="1">
      <c r="B174" s="171"/>
      <c r="C174" s="172"/>
      <c r="D174" s="173" t="s">
        <v>74</v>
      </c>
      <c r="E174" s="185" t="s">
        <v>290</v>
      </c>
      <c r="F174" s="185" t="s">
        <v>291</v>
      </c>
      <c r="G174" s="172"/>
      <c r="H174" s="172"/>
      <c r="I174" s="175"/>
      <c r="J174" s="186">
        <f>BK174</f>
        <v>0</v>
      </c>
      <c r="K174" s="172"/>
      <c r="L174" s="177"/>
      <c r="M174" s="178"/>
      <c r="N174" s="179"/>
      <c r="O174" s="179"/>
      <c r="P174" s="180">
        <f>SUM(P175:P177)</f>
        <v>0</v>
      </c>
      <c r="Q174" s="179"/>
      <c r="R174" s="180">
        <f>SUM(R175:R177)</f>
        <v>6.8900000000000003E-3</v>
      </c>
      <c r="S174" s="179"/>
      <c r="T174" s="181">
        <f>SUM(T175:T177)</f>
        <v>0</v>
      </c>
      <c r="AR174" s="182" t="s">
        <v>123</v>
      </c>
      <c r="AT174" s="183" t="s">
        <v>74</v>
      </c>
      <c r="AU174" s="183" t="s">
        <v>80</v>
      </c>
      <c r="AY174" s="182" t="s">
        <v>115</v>
      </c>
      <c r="BK174" s="184">
        <f>SUM(BK175:BK177)</f>
        <v>0</v>
      </c>
    </row>
    <row r="175" spans="1:65" s="2" customFormat="1" ht="24.2" customHeight="1">
      <c r="A175" s="31"/>
      <c r="B175" s="32"/>
      <c r="C175" s="187" t="s">
        <v>292</v>
      </c>
      <c r="D175" s="187" t="s">
        <v>118</v>
      </c>
      <c r="E175" s="188" t="s">
        <v>293</v>
      </c>
      <c r="F175" s="189" t="s">
        <v>294</v>
      </c>
      <c r="G175" s="190" t="s">
        <v>138</v>
      </c>
      <c r="H175" s="191">
        <v>3</v>
      </c>
      <c r="I175" s="192"/>
      <c r="J175" s="193">
        <f>ROUND(I175*H175,2)</f>
        <v>0</v>
      </c>
      <c r="K175" s="194"/>
      <c r="L175" s="36"/>
      <c r="M175" s="195" t="s">
        <v>1</v>
      </c>
      <c r="N175" s="196" t="s">
        <v>41</v>
      </c>
      <c r="O175" s="72"/>
      <c r="P175" s="197">
        <f>O175*H175</f>
        <v>0</v>
      </c>
      <c r="Q175" s="197">
        <v>6.3000000000000003E-4</v>
      </c>
      <c r="R175" s="197">
        <f>Q175*H175</f>
        <v>1.8900000000000002E-3</v>
      </c>
      <c r="S175" s="197">
        <v>0</v>
      </c>
      <c r="T175" s="198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9" t="s">
        <v>147</v>
      </c>
      <c r="AT175" s="199" t="s">
        <v>118</v>
      </c>
      <c r="AU175" s="199" t="s">
        <v>123</v>
      </c>
      <c r="AY175" s="14" t="s">
        <v>115</v>
      </c>
      <c r="BE175" s="200">
        <f>IF(N175="základná",J175,0)</f>
        <v>0</v>
      </c>
      <c r="BF175" s="200">
        <f>IF(N175="znížená",J175,0)</f>
        <v>0</v>
      </c>
      <c r="BG175" s="200">
        <f>IF(N175="zákl. prenesená",J175,0)</f>
        <v>0</v>
      </c>
      <c r="BH175" s="200">
        <f>IF(N175="zníž. prenesená",J175,0)</f>
        <v>0</v>
      </c>
      <c r="BI175" s="200">
        <f>IF(N175="nulová",J175,0)</f>
        <v>0</v>
      </c>
      <c r="BJ175" s="14" t="s">
        <v>123</v>
      </c>
      <c r="BK175" s="200">
        <f>ROUND(I175*H175,2)</f>
        <v>0</v>
      </c>
      <c r="BL175" s="14" t="s">
        <v>147</v>
      </c>
      <c r="BM175" s="199" t="s">
        <v>295</v>
      </c>
    </row>
    <row r="176" spans="1:65" s="2" customFormat="1" ht="24.2" customHeight="1">
      <c r="A176" s="31"/>
      <c r="B176" s="32"/>
      <c r="C176" s="187" t="s">
        <v>296</v>
      </c>
      <c r="D176" s="187" t="s">
        <v>118</v>
      </c>
      <c r="E176" s="188" t="s">
        <v>297</v>
      </c>
      <c r="F176" s="189" t="s">
        <v>298</v>
      </c>
      <c r="G176" s="190" t="s">
        <v>138</v>
      </c>
      <c r="H176" s="191">
        <v>5</v>
      </c>
      <c r="I176" s="192"/>
      <c r="J176" s="193">
        <f>ROUND(I176*H176,2)</f>
        <v>0</v>
      </c>
      <c r="K176" s="194"/>
      <c r="L176" s="36"/>
      <c r="M176" s="195" t="s">
        <v>1</v>
      </c>
      <c r="N176" s="196" t="s">
        <v>41</v>
      </c>
      <c r="O176" s="72"/>
      <c r="P176" s="197">
        <f>O176*H176</f>
        <v>0</v>
      </c>
      <c r="Q176" s="197">
        <v>5.0000000000000001E-4</v>
      </c>
      <c r="R176" s="197">
        <f>Q176*H176</f>
        <v>2.5000000000000001E-3</v>
      </c>
      <c r="S176" s="197">
        <v>0</v>
      </c>
      <c r="T176" s="198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9" t="s">
        <v>147</v>
      </c>
      <c r="AT176" s="199" t="s">
        <v>118</v>
      </c>
      <c r="AU176" s="199" t="s">
        <v>123</v>
      </c>
      <c r="AY176" s="14" t="s">
        <v>115</v>
      </c>
      <c r="BE176" s="200">
        <f>IF(N176="základná",J176,0)</f>
        <v>0</v>
      </c>
      <c r="BF176" s="200">
        <f>IF(N176="znížená",J176,0)</f>
        <v>0</v>
      </c>
      <c r="BG176" s="200">
        <f>IF(N176="zákl. prenesená",J176,0)</f>
        <v>0</v>
      </c>
      <c r="BH176" s="200">
        <f>IF(N176="zníž. prenesená",J176,0)</f>
        <v>0</v>
      </c>
      <c r="BI176" s="200">
        <f>IF(N176="nulová",J176,0)</f>
        <v>0</v>
      </c>
      <c r="BJ176" s="14" t="s">
        <v>123</v>
      </c>
      <c r="BK176" s="200">
        <f>ROUND(I176*H176,2)</f>
        <v>0</v>
      </c>
      <c r="BL176" s="14" t="s">
        <v>147</v>
      </c>
      <c r="BM176" s="199" t="s">
        <v>299</v>
      </c>
    </row>
    <row r="177" spans="1:65" s="2" customFormat="1" ht="24.2" customHeight="1">
      <c r="A177" s="31"/>
      <c r="B177" s="32"/>
      <c r="C177" s="201" t="s">
        <v>300</v>
      </c>
      <c r="D177" s="201" t="s">
        <v>150</v>
      </c>
      <c r="E177" s="202" t="s">
        <v>301</v>
      </c>
      <c r="F177" s="203" t="s">
        <v>302</v>
      </c>
      <c r="G177" s="204" t="s">
        <v>138</v>
      </c>
      <c r="H177" s="205">
        <v>5</v>
      </c>
      <c r="I177" s="206"/>
      <c r="J177" s="207">
        <f>ROUND(I177*H177,2)</f>
        <v>0</v>
      </c>
      <c r="K177" s="208"/>
      <c r="L177" s="209"/>
      <c r="M177" s="210" t="s">
        <v>1</v>
      </c>
      <c r="N177" s="211" t="s">
        <v>41</v>
      </c>
      <c r="O177" s="72"/>
      <c r="P177" s="197">
        <f>O177*H177</f>
        <v>0</v>
      </c>
      <c r="Q177" s="197">
        <v>5.0000000000000001E-4</v>
      </c>
      <c r="R177" s="197">
        <f>Q177*H177</f>
        <v>2.5000000000000001E-3</v>
      </c>
      <c r="S177" s="197">
        <v>0</v>
      </c>
      <c r="T177" s="198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9" t="s">
        <v>153</v>
      </c>
      <c r="AT177" s="199" t="s">
        <v>150</v>
      </c>
      <c r="AU177" s="199" t="s">
        <v>123</v>
      </c>
      <c r="AY177" s="14" t="s">
        <v>115</v>
      </c>
      <c r="BE177" s="200">
        <f>IF(N177="základná",J177,0)</f>
        <v>0</v>
      </c>
      <c r="BF177" s="200">
        <f>IF(N177="znížená",J177,0)</f>
        <v>0</v>
      </c>
      <c r="BG177" s="200">
        <f>IF(N177="zákl. prenesená",J177,0)</f>
        <v>0</v>
      </c>
      <c r="BH177" s="200">
        <f>IF(N177="zníž. prenesená",J177,0)</f>
        <v>0</v>
      </c>
      <c r="BI177" s="200">
        <f>IF(N177="nulová",J177,0)</f>
        <v>0</v>
      </c>
      <c r="BJ177" s="14" t="s">
        <v>123</v>
      </c>
      <c r="BK177" s="200">
        <f>ROUND(I177*H177,2)</f>
        <v>0</v>
      </c>
      <c r="BL177" s="14" t="s">
        <v>147</v>
      </c>
      <c r="BM177" s="199" t="s">
        <v>303</v>
      </c>
    </row>
    <row r="178" spans="1:65" s="12" customFormat="1" ht="25.9" customHeight="1">
      <c r="B178" s="171"/>
      <c r="C178" s="172"/>
      <c r="D178" s="173" t="s">
        <v>74</v>
      </c>
      <c r="E178" s="174" t="s">
        <v>150</v>
      </c>
      <c r="F178" s="174" t="s">
        <v>304</v>
      </c>
      <c r="G178" s="172"/>
      <c r="H178" s="172"/>
      <c r="I178" s="175"/>
      <c r="J178" s="176">
        <f>BK178</f>
        <v>0</v>
      </c>
      <c r="K178" s="172"/>
      <c r="L178" s="177"/>
      <c r="M178" s="178"/>
      <c r="N178" s="179"/>
      <c r="O178" s="179"/>
      <c r="P178" s="180">
        <f>P179+P187</f>
        <v>0</v>
      </c>
      <c r="Q178" s="179"/>
      <c r="R178" s="180">
        <f>R179+R187</f>
        <v>5.0000000000000001E-4</v>
      </c>
      <c r="S178" s="179"/>
      <c r="T178" s="181">
        <f>T179+T187</f>
        <v>0</v>
      </c>
      <c r="AR178" s="182" t="s">
        <v>128</v>
      </c>
      <c r="AT178" s="183" t="s">
        <v>74</v>
      </c>
      <c r="AU178" s="183" t="s">
        <v>75</v>
      </c>
      <c r="AY178" s="182" t="s">
        <v>115</v>
      </c>
      <c r="BK178" s="184">
        <f>BK179+BK187</f>
        <v>0</v>
      </c>
    </row>
    <row r="179" spans="1:65" s="12" customFormat="1" ht="22.9" customHeight="1">
      <c r="B179" s="171"/>
      <c r="C179" s="172"/>
      <c r="D179" s="173" t="s">
        <v>74</v>
      </c>
      <c r="E179" s="185" t="s">
        <v>305</v>
      </c>
      <c r="F179" s="185" t="s">
        <v>306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SUM(P180:P186)</f>
        <v>0</v>
      </c>
      <c r="Q179" s="179"/>
      <c r="R179" s="180">
        <f>SUM(R180:R186)</f>
        <v>5.0000000000000001E-4</v>
      </c>
      <c r="S179" s="179"/>
      <c r="T179" s="181">
        <f>SUM(T180:T186)</f>
        <v>0</v>
      </c>
      <c r="AR179" s="182" t="s">
        <v>128</v>
      </c>
      <c r="AT179" s="183" t="s">
        <v>74</v>
      </c>
      <c r="AU179" s="183" t="s">
        <v>80</v>
      </c>
      <c r="AY179" s="182" t="s">
        <v>115</v>
      </c>
      <c r="BK179" s="184">
        <f>SUM(BK180:BK186)</f>
        <v>0</v>
      </c>
    </row>
    <row r="180" spans="1:65" s="2" customFormat="1" ht="16.5" customHeight="1">
      <c r="A180" s="31"/>
      <c r="B180" s="32"/>
      <c r="C180" s="187" t="s">
        <v>307</v>
      </c>
      <c r="D180" s="187" t="s">
        <v>118</v>
      </c>
      <c r="E180" s="188" t="s">
        <v>308</v>
      </c>
      <c r="F180" s="189" t="s">
        <v>309</v>
      </c>
      <c r="G180" s="190" t="s">
        <v>138</v>
      </c>
      <c r="H180" s="191">
        <v>4</v>
      </c>
      <c r="I180" s="192"/>
      <c r="J180" s="193">
        <f t="shared" ref="J180:J186" si="30">ROUND(I180*H180,2)</f>
        <v>0</v>
      </c>
      <c r="K180" s="194"/>
      <c r="L180" s="36"/>
      <c r="M180" s="195" t="s">
        <v>1</v>
      </c>
      <c r="N180" s="196" t="s">
        <v>41</v>
      </c>
      <c r="O180" s="72"/>
      <c r="P180" s="197">
        <f t="shared" ref="P180:P186" si="31">O180*H180</f>
        <v>0</v>
      </c>
      <c r="Q180" s="197">
        <v>0</v>
      </c>
      <c r="R180" s="197">
        <f t="shared" ref="R180:R186" si="32">Q180*H180</f>
        <v>0</v>
      </c>
      <c r="S180" s="197">
        <v>0</v>
      </c>
      <c r="T180" s="198">
        <f t="shared" ref="T180:T186" si="33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9" t="s">
        <v>310</v>
      </c>
      <c r="AT180" s="199" t="s">
        <v>118</v>
      </c>
      <c r="AU180" s="199" t="s">
        <v>123</v>
      </c>
      <c r="AY180" s="14" t="s">
        <v>115</v>
      </c>
      <c r="BE180" s="200">
        <f t="shared" ref="BE180:BE186" si="34">IF(N180="základná",J180,0)</f>
        <v>0</v>
      </c>
      <c r="BF180" s="200">
        <f t="shared" ref="BF180:BF186" si="35">IF(N180="znížená",J180,0)</f>
        <v>0</v>
      </c>
      <c r="BG180" s="200">
        <f t="shared" ref="BG180:BG186" si="36">IF(N180="zákl. prenesená",J180,0)</f>
        <v>0</v>
      </c>
      <c r="BH180" s="200">
        <f t="shared" ref="BH180:BH186" si="37">IF(N180="zníž. prenesená",J180,0)</f>
        <v>0</v>
      </c>
      <c r="BI180" s="200">
        <f t="shared" ref="BI180:BI186" si="38">IF(N180="nulová",J180,0)</f>
        <v>0</v>
      </c>
      <c r="BJ180" s="14" t="s">
        <v>123</v>
      </c>
      <c r="BK180" s="200">
        <f t="shared" ref="BK180:BK186" si="39">ROUND(I180*H180,2)</f>
        <v>0</v>
      </c>
      <c r="BL180" s="14" t="s">
        <v>310</v>
      </c>
      <c r="BM180" s="199" t="s">
        <v>311</v>
      </c>
    </row>
    <row r="181" spans="1:65" s="2" customFormat="1" ht="21.75" customHeight="1">
      <c r="A181" s="31"/>
      <c r="B181" s="32"/>
      <c r="C181" s="201" t="s">
        <v>312</v>
      </c>
      <c r="D181" s="201" t="s">
        <v>150</v>
      </c>
      <c r="E181" s="202" t="s">
        <v>313</v>
      </c>
      <c r="F181" s="203" t="s">
        <v>314</v>
      </c>
      <c r="G181" s="204" t="s">
        <v>138</v>
      </c>
      <c r="H181" s="205">
        <v>4</v>
      </c>
      <c r="I181" s="206"/>
      <c r="J181" s="207">
        <f t="shared" si="30"/>
        <v>0</v>
      </c>
      <c r="K181" s="208"/>
      <c r="L181" s="209"/>
      <c r="M181" s="210" t="s">
        <v>1</v>
      </c>
      <c r="N181" s="211" t="s">
        <v>41</v>
      </c>
      <c r="O181" s="72"/>
      <c r="P181" s="197">
        <f t="shared" si="31"/>
        <v>0</v>
      </c>
      <c r="Q181" s="197">
        <v>8.0000000000000007E-5</v>
      </c>
      <c r="R181" s="197">
        <f t="shared" si="32"/>
        <v>3.2000000000000003E-4</v>
      </c>
      <c r="S181" s="197">
        <v>0</v>
      </c>
      <c r="T181" s="198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9" t="s">
        <v>315</v>
      </c>
      <c r="AT181" s="199" t="s">
        <v>150</v>
      </c>
      <c r="AU181" s="199" t="s">
        <v>123</v>
      </c>
      <c r="AY181" s="14" t="s">
        <v>115</v>
      </c>
      <c r="BE181" s="200">
        <f t="shared" si="34"/>
        <v>0</v>
      </c>
      <c r="BF181" s="200">
        <f t="shared" si="35"/>
        <v>0</v>
      </c>
      <c r="BG181" s="200">
        <f t="shared" si="36"/>
        <v>0</v>
      </c>
      <c r="BH181" s="200">
        <f t="shared" si="37"/>
        <v>0</v>
      </c>
      <c r="BI181" s="200">
        <f t="shared" si="38"/>
        <v>0</v>
      </c>
      <c r="BJ181" s="14" t="s">
        <v>123</v>
      </c>
      <c r="BK181" s="200">
        <f t="shared" si="39"/>
        <v>0</v>
      </c>
      <c r="BL181" s="14" t="s">
        <v>310</v>
      </c>
      <c r="BM181" s="199" t="s">
        <v>316</v>
      </c>
    </row>
    <row r="182" spans="1:65" s="2" customFormat="1" ht="16.5" customHeight="1">
      <c r="A182" s="31"/>
      <c r="B182" s="32"/>
      <c r="C182" s="187" t="s">
        <v>317</v>
      </c>
      <c r="D182" s="187" t="s">
        <v>118</v>
      </c>
      <c r="E182" s="188" t="s">
        <v>318</v>
      </c>
      <c r="F182" s="189" t="s">
        <v>319</v>
      </c>
      <c r="G182" s="190" t="s">
        <v>138</v>
      </c>
      <c r="H182" s="191">
        <v>2</v>
      </c>
      <c r="I182" s="192"/>
      <c r="J182" s="193">
        <f t="shared" si="30"/>
        <v>0</v>
      </c>
      <c r="K182" s="194"/>
      <c r="L182" s="36"/>
      <c r="M182" s="195" t="s">
        <v>1</v>
      </c>
      <c r="N182" s="196" t="s">
        <v>41</v>
      </c>
      <c r="O182" s="72"/>
      <c r="P182" s="197">
        <f t="shared" si="31"/>
        <v>0</v>
      </c>
      <c r="Q182" s="197">
        <v>0</v>
      </c>
      <c r="R182" s="197">
        <f t="shared" si="32"/>
        <v>0</v>
      </c>
      <c r="S182" s="197">
        <v>0</v>
      </c>
      <c r="T182" s="198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9" t="s">
        <v>310</v>
      </c>
      <c r="AT182" s="199" t="s">
        <v>118</v>
      </c>
      <c r="AU182" s="199" t="s">
        <v>123</v>
      </c>
      <c r="AY182" s="14" t="s">
        <v>115</v>
      </c>
      <c r="BE182" s="200">
        <f t="shared" si="34"/>
        <v>0</v>
      </c>
      <c r="BF182" s="200">
        <f t="shared" si="35"/>
        <v>0</v>
      </c>
      <c r="BG182" s="200">
        <f t="shared" si="36"/>
        <v>0</v>
      </c>
      <c r="BH182" s="200">
        <f t="shared" si="37"/>
        <v>0</v>
      </c>
      <c r="BI182" s="200">
        <f t="shared" si="38"/>
        <v>0</v>
      </c>
      <c r="BJ182" s="14" t="s">
        <v>123</v>
      </c>
      <c r="BK182" s="200">
        <f t="shared" si="39"/>
        <v>0</v>
      </c>
      <c r="BL182" s="14" t="s">
        <v>310</v>
      </c>
      <c r="BM182" s="199" t="s">
        <v>320</v>
      </c>
    </row>
    <row r="183" spans="1:65" s="2" customFormat="1" ht="21.75" customHeight="1">
      <c r="A183" s="31"/>
      <c r="B183" s="32"/>
      <c r="C183" s="201" t="s">
        <v>321</v>
      </c>
      <c r="D183" s="201" t="s">
        <v>150</v>
      </c>
      <c r="E183" s="202" t="s">
        <v>322</v>
      </c>
      <c r="F183" s="203" t="s">
        <v>323</v>
      </c>
      <c r="G183" s="204" t="s">
        <v>138</v>
      </c>
      <c r="H183" s="205">
        <v>2</v>
      </c>
      <c r="I183" s="206"/>
      <c r="J183" s="207">
        <f t="shared" si="30"/>
        <v>0</v>
      </c>
      <c r="K183" s="208"/>
      <c r="L183" s="209"/>
      <c r="M183" s="210" t="s">
        <v>1</v>
      </c>
      <c r="N183" s="211" t="s">
        <v>41</v>
      </c>
      <c r="O183" s="72"/>
      <c r="P183" s="197">
        <f t="shared" si="31"/>
        <v>0</v>
      </c>
      <c r="Q183" s="197">
        <v>9.0000000000000006E-5</v>
      </c>
      <c r="R183" s="197">
        <f t="shared" si="32"/>
        <v>1.8000000000000001E-4</v>
      </c>
      <c r="S183" s="197">
        <v>0</v>
      </c>
      <c r="T183" s="198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9" t="s">
        <v>153</v>
      </c>
      <c r="AT183" s="199" t="s">
        <v>150</v>
      </c>
      <c r="AU183" s="199" t="s">
        <v>123</v>
      </c>
      <c r="AY183" s="14" t="s">
        <v>115</v>
      </c>
      <c r="BE183" s="200">
        <f t="shared" si="34"/>
        <v>0</v>
      </c>
      <c r="BF183" s="200">
        <f t="shared" si="35"/>
        <v>0</v>
      </c>
      <c r="BG183" s="200">
        <f t="shared" si="36"/>
        <v>0</v>
      </c>
      <c r="BH183" s="200">
        <f t="shared" si="37"/>
        <v>0</v>
      </c>
      <c r="BI183" s="200">
        <f t="shared" si="38"/>
        <v>0</v>
      </c>
      <c r="BJ183" s="14" t="s">
        <v>123</v>
      </c>
      <c r="BK183" s="200">
        <f t="shared" si="39"/>
        <v>0</v>
      </c>
      <c r="BL183" s="14" t="s">
        <v>147</v>
      </c>
      <c r="BM183" s="199" t="s">
        <v>324</v>
      </c>
    </row>
    <row r="184" spans="1:65" s="2" customFormat="1" ht="16.5" customHeight="1">
      <c r="A184" s="31"/>
      <c r="B184" s="32"/>
      <c r="C184" s="187" t="s">
        <v>325</v>
      </c>
      <c r="D184" s="187" t="s">
        <v>118</v>
      </c>
      <c r="E184" s="188" t="s">
        <v>326</v>
      </c>
      <c r="F184" s="189" t="s">
        <v>327</v>
      </c>
      <c r="G184" s="190" t="s">
        <v>138</v>
      </c>
      <c r="H184" s="191">
        <v>2</v>
      </c>
      <c r="I184" s="192"/>
      <c r="J184" s="193">
        <f t="shared" si="30"/>
        <v>0</v>
      </c>
      <c r="K184" s="194"/>
      <c r="L184" s="36"/>
      <c r="M184" s="195" t="s">
        <v>1</v>
      </c>
      <c r="N184" s="196" t="s">
        <v>41</v>
      </c>
      <c r="O184" s="72"/>
      <c r="P184" s="197">
        <f t="shared" si="31"/>
        <v>0</v>
      </c>
      <c r="Q184" s="197">
        <v>0</v>
      </c>
      <c r="R184" s="197">
        <f t="shared" si="32"/>
        <v>0</v>
      </c>
      <c r="S184" s="197">
        <v>0</v>
      </c>
      <c r="T184" s="198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9" t="s">
        <v>310</v>
      </c>
      <c r="AT184" s="199" t="s">
        <v>118</v>
      </c>
      <c r="AU184" s="199" t="s">
        <v>123</v>
      </c>
      <c r="AY184" s="14" t="s">
        <v>115</v>
      </c>
      <c r="BE184" s="200">
        <f t="shared" si="34"/>
        <v>0</v>
      </c>
      <c r="BF184" s="200">
        <f t="shared" si="35"/>
        <v>0</v>
      </c>
      <c r="BG184" s="200">
        <f t="shared" si="36"/>
        <v>0</v>
      </c>
      <c r="BH184" s="200">
        <f t="shared" si="37"/>
        <v>0</v>
      </c>
      <c r="BI184" s="200">
        <f t="shared" si="38"/>
        <v>0</v>
      </c>
      <c r="BJ184" s="14" t="s">
        <v>123</v>
      </c>
      <c r="BK184" s="200">
        <f t="shared" si="39"/>
        <v>0</v>
      </c>
      <c r="BL184" s="14" t="s">
        <v>310</v>
      </c>
      <c r="BM184" s="199" t="s">
        <v>328</v>
      </c>
    </row>
    <row r="185" spans="1:65" s="2" customFormat="1" ht="21.75" customHeight="1">
      <c r="A185" s="31"/>
      <c r="B185" s="32"/>
      <c r="C185" s="201" t="s">
        <v>329</v>
      </c>
      <c r="D185" s="201" t="s">
        <v>150</v>
      </c>
      <c r="E185" s="202" t="s">
        <v>330</v>
      </c>
      <c r="F185" s="203" t="s">
        <v>331</v>
      </c>
      <c r="G185" s="204" t="s">
        <v>138</v>
      </c>
      <c r="H185" s="205">
        <v>2</v>
      </c>
      <c r="I185" s="206"/>
      <c r="J185" s="207">
        <f t="shared" si="30"/>
        <v>0</v>
      </c>
      <c r="K185" s="208"/>
      <c r="L185" s="209"/>
      <c r="M185" s="210" t="s">
        <v>1</v>
      </c>
      <c r="N185" s="211" t="s">
        <v>41</v>
      </c>
      <c r="O185" s="72"/>
      <c r="P185" s="197">
        <f t="shared" si="31"/>
        <v>0</v>
      </c>
      <c r="Q185" s="197">
        <v>0</v>
      </c>
      <c r="R185" s="197">
        <f t="shared" si="32"/>
        <v>0</v>
      </c>
      <c r="S185" s="197">
        <v>0</v>
      </c>
      <c r="T185" s="198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9" t="s">
        <v>315</v>
      </c>
      <c r="AT185" s="199" t="s">
        <v>150</v>
      </c>
      <c r="AU185" s="199" t="s">
        <v>123</v>
      </c>
      <c r="AY185" s="14" t="s">
        <v>115</v>
      </c>
      <c r="BE185" s="200">
        <f t="shared" si="34"/>
        <v>0</v>
      </c>
      <c r="BF185" s="200">
        <f t="shared" si="35"/>
        <v>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4" t="s">
        <v>123</v>
      </c>
      <c r="BK185" s="200">
        <f t="shared" si="39"/>
        <v>0</v>
      </c>
      <c r="BL185" s="14" t="s">
        <v>310</v>
      </c>
      <c r="BM185" s="199" t="s">
        <v>332</v>
      </c>
    </row>
    <row r="186" spans="1:65" s="2" customFormat="1" ht="33" customHeight="1">
      <c r="A186" s="31"/>
      <c r="B186" s="32"/>
      <c r="C186" s="187" t="s">
        <v>333</v>
      </c>
      <c r="D186" s="187" t="s">
        <v>118</v>
      </c>
      <c r="E186" s="188" t="s">
        <v>334</v>
      </c>
      <c r="F186" s="189" t="s">
        <v>335</v>
      </c>
      <c r="G186" s="190" t="s">
        <v>336</v>
      </c>
      <c r="H186" s="212"/>
      <c r="I186" s="192"/>
      <c r="J186" s="193">
        <f t="shared" si="30"/>
        <v>0</v>
      </c>
      <c r="K186" s="194"/>
      <c r="L186" s="36"/>
      <c r="M186" s="195" t="s">
        <v>1</v>
      </c>
      <c r="N186" s="196" t="s">
        <v>41</v>
      </c>
      <c r="O186" s="72"/>
      <c r="P186" s="197">
        <f t="shared" si="31"/>
        <v>0</v>
      </c>
      <c r="Q186" s="197">
        <v>0</v>
      </c>
      <c r="R186" s="197">
        <f t="shared" si="32"/>
        <v>0</v>
      </c>
      <c r="S186" s="197">
        <v>0</v>
      </c>
      <c r="T186" s="198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9" t="s">
        <v>310</v>
      </c>
      <c r="AT186" s="199" t="s">
        <v>118</v>
      </c>
      <c r="AU186" s="199" t="s">
        <v>123</v>
      </c>
      <c r="AY186" s="14" t="s">
        <v>115</v>
      </c>
      <c r="BE186" s="200">
        <f t="shared" si="34"/>
        <v>0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4" t="s">
        <v>123</v>
      </c>
      <c r="BK186" s="200">
        <f t="shared" si="39"/>
        <v>0</v>
      </c>
      <c r="BL186" s="14" t="s">
        <v>310</v>
      </c>
      <c r="BM186" s="199" t="s">
        <v>337</v>
      </c>
    </row>
    <row r="187" spans="1:65" s="12" customFormat="1" ht="22.9" customHeight="1">
      <c r="B187" s="171"/>
      <c r="C187" s="172"/>
      <c r="D187" s="173" t="s">
        <v>74</v>
      </c>
      <c r="E187" s="185" t="s">
        <v>338</v>
      </c>
      <c r="F187" s="185" t="s">
        <v>339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SUM(P188:P190)</f>
        <v>0</v>
      </c>
      <c r="Q187" s="179"/>
      <c r="R187" s="180">
        <f>SUM(R188:R190)</f>
        <v>0</v>
      </c>
      <c r="S187" s="179"/>
      <c r="T187" s="181">
        <f>SUM(T188:T190)</f>
        <v>0</v>
      </c>
      <c r="AR187" s="182" t="s">
        <v>128</v>
      </c>
      <c r="AT187" s="183" t="s">
        <v>74</v>
      </c>
      <c r="AU187" s="183" t="s">
        <v>80</v>
      </c>
      <c r="AY187" s="182" t="s">
        <v>115</v>
      </c>
      <c r="BK187" s="184">
        <f>SUM(BK188:BK190)</f>
        <v>0</v>
      </c>
    </row>
    <row r="188" spans="1:65" s="2" customFormat="1" ht="33" customHeight="1">
      <c r="A188" s="31"/>
      <c r="B188" s="32"/>
      <c r="C188" s="187" t="s">
        <v>340</v>
      </c>
      <c r="D188" s="187" t="s">
        <v>118</v>
      </c>
      <c r="E188" s="188" t="s">
        <v>341</v>
      </c>
      <c r="F188" s="189" t="s">
        <v>342</v>
      </c>
      <c r="G188" s="190" t="s">
        <v>138</v>
      </c>
      <c r="H188" s="191">
        <v>2</v>
      </c>
      <c r="I188" s="192"/>
      <c r="J188" s="193">
        <f>ROUND(I188*H188,2)</f>
        <v>0</v>
      </c>
      <c r="K188" s="194"/>
      <c r="L188" s="36"/>
      <c r="M188" s="195" t="s">
        <v>1</v>
      </c>
      <c r="N188" s="196" t="s">
        <v>41</v>
      </c>
      <c r="O188" s="72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9" t="s">
        <v>310</v>
      </c>
      <c r="AT188" s="199" t="s">
        <v>118</v>
      </c>
      <c r="AU188" s="199" t="s">
        <v>123</v>
      </c>
      <c r="AY188" s="14" t="s">
        <v>115</v>
      </c>
      <c r="BE188" s="200">
        <f>IF(N188="základná",J188,0)</f>
        <v>0</v>
      </c>
      <c r="BF188" s="200">
        <f>IF(N188="znížená",J188,0)</f>
        <v>0</v>
      </c>
      <c r="BG188" s="200">
        <f>IF(N188="zákl. prenesená",J188,0)</f>
        <v>0</v>
      </c>
      <c r="BH188" s="200">
        <f>IF(N188="zníž. prenesená",J188,0)</f>
        <v>0</v>
      </c>
      <c r="BI188" s="200">
        <f>IF(N188="nulová",J188,0)</f>
        <v>0</v>
      </c>
      <c r="BJ188" s="14" t="s">
        <v>123</v>
      </c>
      <c r="BK188" s="200">
        <f>ROUND(I188*H188,2)</f>
        <v>0</v>
      </c>
      <c r="BL188" s="14" t="s">
        <v>310</v>
      </c>
      <c r="BM188" s="199" t="s">
        <v>343</v>
      </c>
    </row>
    <row r="189" spans="1:65" s="2" customFormat="1" ht="24.2" customHeight="1">
      <c r="A189" s="31"/>
      <c r="B189" s="32"/>
      <c r="C189" s="187" t="s">
        <v>344</v>
      </c>
      <c r="D189" s="187" t="s">
        <v>118</v>
      </c>
      <c r="E189" s="188" t="s">
        <v>345</v>
      </c>
      <c r="F189" s="189" t="s">
        <v>346</v>
      </c>
      <c r="G189" s="190" t="s">
        <v>138</v>
      </c>
      <c r="H189" s="191">
        <v>1</v>
      </c>
      <c r="I189" s="192"/>
      <c r="J189" s="193">
        <f>ROUND(I189*H189,2)</f>
        <v>0</v>
      </c>
      <c r="K189" s="194"/>
      <c r="L189" s="36"/>
      <c r="M189" s="195" t="s">
        <v>1</v>
      </c>
      <c r="N189" s="196" t="s">
        <v>41</v>
      </c>
      <c r="O189" s="72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9" t="s">
        <v>310</v>
      </c>
      <c r="AT189" s="199" t="s">
        <v>118</v>
      </c>
      <c r="AU189" s="199" t="s">
        <v>123</v>
      </c>
      <c r="AY189" s="14" t="s">
        <v>115</v>
      </c>
      <c r="BE189" s="200">
        <f>IF(N189="základná",J189,0)</f>
        <v>0</v>
      </c>
      <c r="BF189" s="200">
        <f>IF(N189="znížená",J189,0)</f>
        <v>0</v>
      </c>
      <c r="BG189" s="200">
        <f>IF(N189="zákl. prenesená",J189,0)</f>
        <v>0</v>
      </c>
      <c r="BH189" s="200">
        <f>IF(N189="zníž. prenesená",J189,0)</f>
        <v>0</v>
      </c>
      <c r="BI189" s="200">
        <f>IF(N189="nulová",J189,0)</f>
        <v>0</v>
      </c>
      <c r="BJ189" s="14" t="s">
        <v>123</v>
      </c>
      <c r="BK189" s="200">
        <f>ROUND(I189*H189,2)</f>
        <v>0</v>
      </c>
      <c r="BL189" s="14" t="s">
        <v>310</v>
      </c>
      <c r="BM189" s="199" t="s">
        <v>347</v>
      </c>
    </row>
    <row r="190" spans="1:65" s="2" customFormat="1" ht="33" customHeight="1">
      <c r="A190" s="31"/>
      <c r="B190" s="32"/>
      <c r="C190" s="187" t="s">
        <v>348</v>
      </c>
      <c r="D190" s="187" t="s">
        <v>118</v>
      </c>
      <c r="E190" s="188" t="s">
        <v>349</v>
      </c>
      <c r="F190" s="189" t="s">
        <v>350</v>
      </c>
      <c r="G190" s="190" t="s">
        <v>138</v>
      </c>
      <c r="H190" s="191">
        <v>5</v>
      </c>
      <c r="I190" s="192"/>
      <c r="J190" s="193">
        <f>ROUND(I190*H190,2)</f>
        <v>0</v>
      </c>
      <c r="K190" s="194"/>
      <c r="L190" s="36"/>
      <c r="M190" s="195" t="s">
        <v>1</v>
      </c>
      <c r="N190" s="196" t="s">
        <v>41</v>
      </c>
      <c r="O190" s="72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9" t="s">
        <v>310</v>
      </c>
      <c r="AT190" s="199" t="s">
        <v>118</v>
      </c>
      <c r="AU190" s="199" t="s">
        <v>123</v>
      </c>
      <c r="AY190" s="14" t="s">
        <v>115</v>
      </c>
      <c r="BE190" s="200">
        <f>IF(N190="základná",J190,0)</f>
        <v>0</v>
      </c>
      <c r="BF190" s="200">
        <f>IF(N190="znížená",J190,0)</f>
        <v>0</v>
      </c>
      <c r="BG190" s="200">
        <f>IF(N190="zákl. prenesená",J190,0)</f>
        <v>0</v>
      </c>
      <c r="BH190" s="200">
        <f>IF(N190="zníž. prenesená",J190,0)</f>
        <v>0</v>
      </c>
      <c r="BI190" s="200">
        <f>IF(N190="nulová",J190,0)</f>
        <v>0</v>
      </c>
      <c r="BJ190" s="14" t="s">
        <v>123</v>
      </c>
      <c r="BK190" s="200">
        <f>ROUND(I190*H190,2)</f>
        <v>0</v>
      </c>
      <c r="BL190" s="14" t="s">
        <v>310</v>
      </c>
      <c r="BM190" s="199" t="s">
        <v>351</v>
      </c>
    </row>
    <row r="191" spans="1:65" s="12" customFormat="1" ht="25.9" customHeight="1">
      <c r="B191" s="171"/>
      <c r="C191" s="172"/>
      <c r="D191" s="173" t="s">
        <v>74</v>
      </c>
      <c r="E191" s="174" t="s">
        <v>352</v>
      </c>
      <c r="F191" s="174" t="s">
        <v>353</v>
      </c>
      <c r="G191" s="172"/>
      <c r="H191" s="172"/>
      <c r="I191" s="175"/>
      <c r="J191" s="176">
        <f>BK191</f>
        <v>0</v>
      </c>
      <c r="K191" s="172"/>
      <c r="L191" s="177"/>
      <c r="M191" s="178"/>
      <c r="N191" s="179"/>
      <c r="O191" s="179"/>
      <c r="P191" s="180">
        <f>P192</f>
        <v>0</v>
      </c>
      <c r="Q191" s="179"/>
      <c r="R191" s="180">
        <f>R192</f>
        <v>0</v>
      </c>
      <c r="S191" s="179"/>
      <c r="T191" s="181">
        <f>T192</f>
        <v>0</v>
      </c>
      <c r="AR191" s="182" t="s">
        <v>122</v>
      </c>
      <c r="AT191" s="183" t="s">
        <v>74</v>
      </c>
      <c r="AU191" s="183" t="s">
        <v>75</v>
      </c>
      <c r="AY191" s="182" t="s">
        <v>115</v>
      </c>
      <c r="BK191" s="184">
        <f>BK192</f>
        <v>0</v>
      </c>
    </row>
    <row r="192" spans="1:65" s="2" customFormat="1" ht="37.9" customHeight="1">
      <c r="A192" s="31"/>
      <c r="B192" s="32"/>
      <c r="C192" s="187" t="s">
        <v>354</v>
      </c>
      <c r="D192" s="187" t="s">
        <v>118</v>
      </c>
      <c r="E192" s="188" t="s">
        <v>355</v>
      </c>
      <c r="F192" s="189" t="s">
        <v>356</v>
      </c>
      <c r="G192" s="190" t="s">
        <v>138</v>
      </c>
      <c r="H192" s="191">
        <v>2</v>
      </c>
      <c r="I192" s="192"/>
      <c r="J192" s="193">
        <f>ROUND(I192*H192,2)</f>
        <v>0</v>
      </c>
      <c r="K192" s="194"/>
      <c r="L192" s="36"/>
      <c r="M192" s="213" t="s">
        <v>1</v>
      </c>
      <c r="N192" s="214" t="s">
        <v>41</v>
      </c>
      <c r="O192" s="215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9" t="s">
        <v>357</v>
      </c>
      <c r="AT192" s="199" t="s">
        <v>118</v>
      </c>
      <c r="AU192" s="199" t="s">
        <v>80</v>
      </c>
      <c r="AY192" s="14" t="s">
        <v>115</v>
      </c>
      <c r="BE192" s="200">
        <f>IF(N192="základná",J192,0)</f>
        <v>0</v>
      </c>
      <c r="BF192" s="200">
        <f>IF(N192="znížená",J192,0)</f>
        <v>0</v>
      </c>
      <c r="BG192" s="200">
        <f>IF(N192="zákl. prenesená",J192,0)</f>
        <v>0</v>
      </c>
      <c r="BH192" s="200">
        <f>IF(N192="zníž. prenesená",J192,0)</f>
        <v>0</v>
      </c>
      <c r="BI192" s="200">
        <f>IF(N192="nulová",J192,0)</f>
        <v>0</v>
      </c>
      <c r="BJ192" s="14" t="s">
        <v>123</v>
      </c>
      <c r="BK192" s="200">
        <f>ROUND(I192*H192,2)</f>
        <v>0</v>
      </c>
      <c r="BL192" s="14" t="s">
        <v>357</v>
      </c>
      <c r="BM192" s="199" t="s">
        <v>358</v>
      </c>
    </row>
    <row r="193" spans="1:31" s="2" customFormat="1" ht="6.95" customHeight="1">
      <c r="A193" s="31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36"/>
      <c r="M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</sheetData>
  <sheetProtection algorithmName="SHA-512" hashValue="t2smoICSX/U1CXqQVRy9JvZHWGwvY470FgiGVWmQ982cEAvjGIlFb6UV9kZg1RJzrh46mmJLWNAiEHMQaKYuLg==" saltValue="EsKrsjhREtzJLzctdt5NDcH/QU6ydBN0P+voROUJwWNjPD7WsUczaHmkjiS/IwoNroV7R2vFNrqI4SboUsDjrQ==" spinCount="100000" sheet="1" objects="1" scenarios="1" formatColumns="0" formatRows="0" autoFilter="0"/>
  <autoFilter ref="C124:K192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14d50b-6f30-4926-8a1c-6def29c85054">XMSUKZJ42ZE7-266563477-77875</_dlc_DocId>
    <_dlc_DocIdUrl xmlns="0014d50b-6f30-4926-8a1c-6def29c85054">
      <Url>https://vucba.sharepoint.com/sites/Dokumenty/icsmavo/oic/_layouts/15/DocIdRedir.aspx?ID=XMSUKZJ42ZE7-266563477-77875</Url>
      <Description>XMSUKZJ42ZE7-266563477-77875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E0B144360A634A8AFC84B5098BF6A1" ma:contentTypeVersion="12" ma:contentTypeDescription="Umožňuje vytvoriť nový dokument." ma:contentTypeScope="" ma:versionID="1273a82a8efdfbb5d16bd03c849acaf0">
  <xsd:schema xmlns:xsd="http://www.w3.org/2001/XMLSchema" xmlns:xs="http://www.w3.org/2001/XMLSchema" xmlns:p="http://schemas.microsoft.com/office/2006/metadata/properties" xmlns:ns2="0014d50b-6f30-4926-8a1c-6def29c85054" xmlns:ns3="59791f92-c1fb-4f78-9685-08f6596b46ce" targetNamespace="http://schemas.microsoft.com/office/2006/metadata/properties" ma:root="true" ma:fieldsID="2ee6a7be557950065b7bf0566405333f" ns2:_="" ns3:_="">
    <xsd:import namespace="0014d50b-6f30-4926-8a1c-6def29c85054"/>
    <xsd:import namespace="59791f92-c1fb-4f78-9685-08f6596b46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4d50b-6f30-4926-8a1c-6def29c850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91f92-c1fb-4f78-9685-08f6596b46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DDB13-13B8-4535-A487-11B499A2EE42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9791f92-c1fb-4f78-9685-08f6596b46ce"/>
    <ds:schemaRef ds:uri="http://purl.org/dc/dcmitype/"/>
    <ds:schemaRef ds:uri="http://schemas.openxmlformats.org/package/2006/metadata/core-properties"/>
    <ds:schemaRef ds:uri="0014d50b-6f30-4926-8a1c-6def29c8505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05493F-491E-4A94-B9F7-56F29D0EF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1551E0-E7A2-4074-B08A-00C87907CC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31C269-6B36-48A0-AFBF-3A8E12C91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4d50b-6f30-4926-8a1c-6def29c85054"/>
    <ds:schemaRef ds:uri="59791f92-c1fb-4f78-9685-08f6596b46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BSK_2021_12 - Výmena kotl...</vt:lpstr>
      <vt:lpstr>'BSK_2021_12 - Výmena kotl...'!Názvy_tlače</vt:lpstr>
      <vt:lpstr>'Rekapitulácia stavby'!Názvy_tlače</vt:lpstr>
      <vt:lpstr>'BSK_2021_12 - Výmena kotl...'!Oblasť_tlače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Jókayová</dc:creator>
  <cp:lastModifiedBy>Adamisin Juraj</cp:lastModifiedBy>
  <dcterms:created xsi:type="dcterms:W3CDTF">2021-12-07T12:36:28Z</dcterms:created>
  <dcterms:modified xsi:type="dcterms:W3CDTF">2021-12-07T12:41:44Z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0x010100A1E0B144360A634A8AFC84B5098BF6A1</vt:lpwstr>
  </property>
  <property fmtid="{D5CDD505-2E9C-101B-9397-08002B2CF9AE}" pid="3" name="_dlc_DocIdItemGuid">
    <vt:lpwstr>9f598c7d-819b-4017-b661-b4473c2a1f3f</vt:lpwstr>
  </property>
</Properties>
</file>